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oo\Documents\ERPD\3era versión ER-PD\"/>
    </mc:Choice>
  </mc:AlternateContent>
  <bookViews>
    <workbookView xWindow="0" yWindow="0" windowWidth="23970" windowHeight="7695"/>
  </bookViews>
  <sheets>
    <sheet name="Non CO2 Emissions" sheetId="2" r:id="rId1"/>
    <sheet name="EF" sheetId="3" r:id="rId2"/>
  </sheets>
  <externalReferences>
    <externalReference r:id="rId3"/>
    <externalReference r:id="rId4"/>
  </externalReferences>
  <definedNames>
    <definedName name="__123Graph_A">#REF!</definedName>
    <definedName name="__123Graph_ACurrent">#REF!</definedName>
    <definedName name="__123Graph_B">#REF!</definedName>
    <definedName name="__123Graph_BCurrent">#REF!</definedName>
    <definedName name="__123Graph_C">#REF!</definedName>
    <definedName name="__123Graph_CChart1">#REF!</definedName>
    <definedName name="__123Graph_CChart2">#REF!</definedName>
    <definedName name="__123Graph_CCurrent">#REF!</definedName>
    <definedName name="__123Graph_D">#REF!</definedName>
    <definedName name="__123Graph_DChart1">#REF!</definedName>
    <definedName name="__123Graph_DChart2">#REF!</definedName>
    <definedName name="__123Graph_DCurrent">#REF!</definedName>
    <definedName name="__123Graph_X">#REF!</definedName>
    <definedName name="__123Graph_XCurrent">#REF!</definedName>
    <definedName name="_123">#REF!</definedName>
    <definedName name="_c34">#REF!</definedName>
    <definedName name="_CRE2">#REF!</definedName>
    <definedName name="_dc">#REF!</definedName>
    <definedName name="_dc23">#REF!</definedName>
    <definedName name="_dc3">#REF!</definedName>
    <definedName name="_dca">#REF!</definedName>
    <definedName name="_dcf">#REF!</definedName>
    <definedName name="_dcw">#REF!</definedName>
    <definedName name="_em">#REF!</definedName>
    <definedName name="_gam">#REF!</definedName>
    <definedName name="_gam1">#REF!</definedName>
    <definedName name="_gam3">#REF!</definedName>
    <definedName name="_lc">#REF!</definedName>
    <definedName name="_lcc">#REF!</definedName>
    <definedName name="_lmm">#REF!</definedName>
    <definedName name="_mc">#REF!</definedName>
    <definedName name="_msw">#REF!</definedName>
    <definedName name="_nc">#REF!</definedName>
    <definedName name="_rc">#REF!</definedName>
    <definedName name="_rc12">#REF!</definedName>
    <definedName name="_RCC">#REF!</definedName>
    <definedName name="_RCC10">#REF!</definedName>
    <definedName name="_RCC11">#REF!</definedName>
    <definedName name="_RCC12">#REF!</definedName>
    <definedName name="_RCC13">#REF!</definedName>
    <definedName name="_RCC15">#REF!</definedName>
    <definedName name="_RCC16">#REF!</definedName>
    <definedName name="_RCC19">#REF!</definedName>
    <definedName name="_RCC20">#REF!</definedName>
    <definedName name="_RCC21">#REF!</definedName>
    <definedName name="_RCC33">#REF!</definedName>
    <definedName name="_RCC4">#REF!</definedName>
    <definedName name="_RCC5">#REF!</definedName>
    <definedName name="_RCC6">#REF!</definedName>
    <definedName name="_RCC7">#REF!</definedName>
    <definedName name="_RCC8">#REF!</definedName>
    <definedName name="_RCC9">#REF!</definedName>
    <definedName name="_RCC98">#REF!</definedName>
    <definedName name="_RCC99">#REF!</definedName>
    <definedName name="_vc">#REF!</definedName>
    <definedName name="ab">#REF!</definedName>
    <definedName name="actualFuelNames">#REF!</definedName>
    <definedName name="ait">#REF!</definedName>
    <definedName name="al">#REF!</definedName>
    <definedName name="alpha">#REF!</definedName>
    <definedName name="alphaf">#REF!</definedName>
    <definedName name="ane">#REF!</definedName>
    <definedName name="anex">#REF!</definedName>
    <definedName name="anex2">#REF!</definedName>
    <definedName name="anex34">#REF!</definedName>
    <definedName name="anexito">#REF!</definedName>
    <definedName name="anexo22">#REF!</definedName>
    <definedName name="ANEXO41">#REF!</definedName>
    <definedName name="ANEXO42">#REF!</definedName>
    <definedName name="ANEXO43">#REF!</definedName>
    <definedName name="ANEXO44">#REF!</definedName>
    <definedName name="ANEXO45">#REF!</definedName>
    <definedName name="ANEXO49">#REF!</definedName>
    <definedName name="ar">#REF!</definedName>
    <definedName name="ar_21">#REF!</definedName>
    <definedName name="are">#REF!</definedName>
    <definedName name="area">#REF!</definedName>
    <definedName name="area_3457">#REF!</definedName>
    <definedName name="area2">#REF!</definedName>
    <definedName name="area234">#REF!</definedName>
    <definedName name="area34">#REF!</definedName>
    <definedName name="area345">#REF!</definedName>
    <definedName name="area567">#REF!</definedName>
    <definedName name="area654">#REF!</definedName>
    <definedName name="area678">#REF!</definedName>
    <definedName name="areajo">#REF!</definedName>
    <definedName name="AreaReg_1101">#REF!</definedName>
    <definedName name="AreaReg_1102">#REF!</definedName>
    <definedName name="AreaReg_1103">#REF!</definedName>
    <definedName name="AreaReg_1104">#REF!</definedName>
    <definedName name="AreaReg_1105">#REF!</definedName>
    <definedName name="AreaReg_1201">#REF!</definedName>
    <definedName name="AreaReg_1202">#REF!</definedName>
    <definedName name="AreaReg_1203">#REF!</definedName>
    <definedName name="AreaReg_1204">#REF!</definedName>
    <definedName name="AreaReg_1301">#REF!</definedName>
    <definedName name="AreaReg_1302">#REF!</definedName>
    <definedName name="AreaReg_1303">#REF!</definedName>
    <definedName name="AreaReg_1304">#REF!</definedName>
    <definedName name="AreaReg_1305">#REF!</definedName>
    <definedName name="AreaReg_1401">#REF!</definedName>
    <definedName name="AreaReg_1402">#REF!</definedName>
    <definedName name="AreaReg_1403">#REF!</definedName>
    <definedName name="AreaReg_1404">#REF!</definedName>
    <definedName name="AreaReg_5101">#REF!</definedName>
    <definedName name="AreaReg_5102">#REF!</definedName>
    <definedName name="AreaReg_5103">#REF!</definedName>
    <definedName name="AreaReg_5104">#REF!</definedName>
    <definedName name="AreaReg_5105">#REF!</definedName>
    <definedName name="AreaReg_5106">#REF!</definedName>
    <definedName name="AreaReg_5107">#REF!</definedName>
    <definedName name="ÁREAS">#REF!</definedName>
    <definedName name="arera">#REF!</definedName>
    <definedName name="arrg">#REF!</definedName>
    <definedName name="b">#REF!</definedName>
    <definedName name="Baseline_fuel">#REF!</definedName>
    <definedName name="beta">#REF!</definedName>
    <definedName name="betaf">#REF!</definedName>
    <definedName name="bXy">#REF!</definedName>
    <definedName name="bXyfox">#REF!</definedName>
    <definedName name="cc">#REF!</definedName>
    <definedName name="celdas">#REF!</definedName>
    <definedName name="cl">#REF!</definedName>
    <definedName name="Coal_products">#REF!</definedName>
    <definedName name="Cod_1101">#REF!</definedName>
    <definedName name="CUADRO11">#REF!</definedName>
    <definedName name="CUADRO12">#REF!</definedName>
    <definedName name="CUADRO15">#REF!</definedName>
    <definedName name="CUADRO16">#REF!</definedName>
    <definedName name="CUADRO17">#REF!</definedName>
    <definedName name="CUADRO18">#REF!</definedName>
    <definedName name="CUADRO24">#REF!</definedName>
    <definedName name="CUADRO25">#REF!</definedName>
    <definedName name="CUADRO26">#REF!</definedName>
    <definedName name="CUADRO28">#REF!</definedName>
    <definedName name="CUADRO29">#REF!</definedName>
    <definedName name="CUADRO30">#REF!</definedName>
    <definedName name="CUADRO31">#REF!</definedName>
    <definedName name="CUADRO38">#REF!</definedName>
    <definedName name="CUADRO8">#REF!</definedName>
    <definedName name="customizado">#REF!</definedName>
    <definedName name="d">#REF!</definedName>
    <definedName name="DATA">#REF!</definedName>
    <definedName name="DATE">#REF!</definedName>
    <definedName name="dummy">#REF!</definedName>
    <definedName name="e">#REF!</definedName>
    <definedName name="Effort">#REF!</definedName>
    <definedName name="eps">#REF!</definedName>
    <definedName name="ETIQUETAS">#REF!</definedName>
    <definedName name="Excel_BuiltIn_Print_Area_2">#REF!</definedName>
    <definedName name="Excel_BuiltIn_Print_Area_3">#REF!</definedName>
    <definedName name="fk">#REF!</definedName>
    <definedName name="FREQS">#REF!</definedName>
    <definedName name="fuelCodes">#REF!</definedName>
    <definedName name="g">#REF!</definedName>
    <definedName name="gamma">#REF!</definedName>
    <definedName name="gasUnits">#REF!</definedName>
    <definedName name="grap">#REF!</definedName>
    <definedName name="IMPCE05">#REF!</definedName>
    <definedName name="IMPCE07">#REF!</definedName>
    <definedName name="IMPCE08">#REF!</definedName>
    <definedName name="IMPCE12">#REF!</definedName>
    <definedName name="IMPCE13">#REF!</definedName>
    <definedName name="Imprimir_área_IM">#REF!</definedName>
    <definedName name="INPUT12">#REF!</definedName>
    <definedName name="INPUT15">#REF!</definedName>
    <definedName name="INPUT16">#REF!</definedName>
    <definedName name="INPUT17">#REF!</definedName>
    <definedName name="INPUT18A">#REF!</definedName>
    <definedName name="INPUT18B">#REF!</definedName>
    <definedName name="INPUT18C">#REF!</definedName>
    <definedName name="INPUT24">#REF!</definedName>
    <definedName name="INPUT38">#REF!</definedName>
    <definedName name="INPUT8">#REF!</definedName>
    <definedName name="kxfi">#REF!</definedName>
    <definedName name="letra">#REF!</definedName>
    <definedName name="liquidUnits">#REF!</definedName>
    <definedName name="Lugar">#REF!</definedName>
    <definedName name="Max">#REF!</definedName>
    <definedName name="Medio_de_transporte">#REF!</definedName>
    <definedName name="METRAGEM">#REF!</definedName>
    <definedName name="mnm">#REF!</definedName>
    <definedName name="Modo_de_transporte">#REF!</definedName>
    <definedName name="Money">#REF!</definedName>
    <definedName name="MSY">#REF!</definedName>
    <definedName name="nbvjkdosdp">#REF!</definedName>
    <definedName name="nd">#REF!</definedName>
    <definedName name="nnn">#REF!</definedName>
    <definedName name="NOTAS">#REF!</definedName>
    <definedName name="nshdos">#REF!</definedName>
    <definedName name="nuevo">#REF!</definedName>
    <definedName name="Oficinas">#REF!</definedName>
    <definedName name="Oil_products">#REF!</definedName>
    <definedName name="Other_waste">#REF!</definedName>
    <definedName name="p">#REF!</definedName>
    <definedName name="Planta_Sede__escoger_de_la_lista_abajo">#REF!</definedName>
    <definedName name="PORC">#REF!</definedName>
    <definedName name="Price">#REF!</definedName>
    <definedName name="prof">#REF!</definedName>
    <definedName name="prop_qd_2a">#REF!</definedName>
    <definedName name="prop_qdr_2a">#REF!</definedName>
    <definedName name="ProprietarioControle">#REF!</definedName>
    <definedName name="q">#REF!</definedName>
    <definedName name="qf">#REF!</definedName>
    <definedName name="RCC10R">#REF!</definedName>
    <definedName name="RCC20RE">#REF!</definedName>
    <definedName name="RCC2RN">#REF!</definedName>
    <definedName name="RCCRUCES">#REF!</definedName>
    <definedName name="RCTC">#REF!</definedName>
    <definedName name="REGION_CENTRO_ORIENTE">#REF!</definedName>
    <definedName name="REGION_LIMA_CENTRO">#REF!</definedName>
    <definedName name="REGION_LIMA_ESTE">#REF!</definedName>
    <definedName name="REGION_LIMA_NORTE">#REF!</definedName>
    <definedName name="REGION_LIMA_SUR">#REF!</definedName>
    <definedName name="REGION_NORTE">#REF!</definedName>
    <definedName name="REGION_NORTE_Y_SUR_CHICO">#REF!</definedName>
    <definedName name="REGION_NUCLEOS">#REF!</definedName>
    <definedName name="REGION_SUR">#REF!</definedName>
    <definedName name="sara">#REF!</definedName>
    <definedName name="solidUnits">#REF!</definedName>
    <definedName name="sre">#REF!</definedName>
    <definedName name="TABLE4">#REF!</definedName>
    <definedName name="un_qdr_3">#REF!</definedName>
    <definedName name="VAR">#REF!</definedName>
    <definedName name="Volume">#REF!</definedName>
    <definedName name="xdot">#REF!</definedName>
    <definedName name="Xeps">#REF!</definedName>
    <definedName name="Xfk">#REF!</definedName>
    <definedName name="XMAX">#REF!</definedName>
    <definedName name="Xp">#REF!</definedName>
    <definedName name="Xprof">#REF!</definedName>
    <definedName name="xrion">#REF!</definedName>
    <definedName name="Xxdot">#REF!</definedName>
    <definedName name="Xy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D83" i="2" l="1"/>
  <c r="C73" i="2" l="1"/>
  <c r="C74" i="2"/>
  <c r="C75" i="2"/>
  <c r="C76" i="2"/>
  <c r="C77" i="2"/>
  <c r="C78" i="2"/>
  <c r="C79" i="2"/>
  <c r="C72" i="2"/>
  <c r="C71" i="2"/>
  <c r="C70" i="2"/>
  <c r="B72" i="2"/>
  <c r="B73" i="2"/>
  <c r="B74" i="2"/>
  <c r="B75" i="2"/>
  <c r="B76" i="2"/>
  <c r="B77" i="2"/>
  <c r="B78" i="2"/>
  <c r="B79" i="2"/>
  <c r="B71" i="2"/>
  <c r="B70" i="2"/>
  <c r="B80" i="2" l="1"/>
  <c r="D15" i="2"/>
  <c r="C4" i="2"/>
  <c r="D26" i="2" s="1"/>
  <c r="C6" i="2"/>
  <c r="C5" i="2"/>
  <c r="C81" i="2" l="1"/>
  <c r="B81" i="2"/>
  <c r="C80" i="2"/>
  <c r="A71" i="2"/>
  <c r="A72" i="2" s="1"/>
  <c r="A73" i="2" s="1"/>
  <c r="A74" i="2" s="1"/>
  <c r="A75" i="2" s="1"/>
  <c r="A76" i="2" s="1"/>
  <c r="A77" i="2" s="1"/>
  <c r="A78" i="2" s="1"/>
  <c r="A79" i="2" s="1"/>
  <c r="D24" i="2"/>
  <c r="D23" i="2"/>
  <c r="D22" i="2"/>
  <c r="D21" i="2"/>
  <c r="H46" i="2"/>
  <c r="H45" i="2"/>
  <c r="H44" i="2"/>
  <c r="H43" i="2"/>
  <c r="H42" i="2"/>
  <c r="H41" i="2"/>
  <c r="H40" i="2"/>
  <c r="H39" i="2"/>
  <c r="H38" i="2"/>
  <c r="H35" i="2"/>
  <c r="H34" i="2"/>
  <c r="H33" i="2"/>
  <c r="H32" i="2"/>
  <c r="H31" i="2"/>
  <c r="H30" i="2"/>
  <c r="H29" i="2"/>
  <c r="H28" i="2"/>
  <c r="H27" i="2"/>
  <c r="H24" i="2"/>
  <c r="H23" i="2"/>
  <c r="H22" i="2"/>
  <c r="H20" i="2"/>
  <c r="H19" i="2"/>
  <c r="H18" i="2"/>
  <c r="H17" i="2"/>
  <c r="H16" i="2"/>
  <c r="H15" i="2"/>
  <c r="H21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4" i="2"/>
  <c r="F23" i="2"/>
  <c r="F22" i="2"/>
  <c r="F18" i="2"/>
  <c r="F19" i="2"/>
  <c r="F20" i="2"/>
  <c r="F21" i="2"/>
  <c r="F17" i="2"/>
  <c r="F16" i="2"/>
  <c r="F15" i="2"/>
  <c r="E46" i="2"/>
  <c r="E45" i="2"/>
  <c r="E44" i="2"/>
  <c r="E43" i="2"/>
  <c r="E42" i="2"/>
  <c r="E41" i="2"/>
  <c r="E40" i="2"/>
  <c r="E39" i="2"/>
  <c r="E38" i="2"/>
  <c r="E33" i="2"/>
  <c r="E32" i="2"/>
  <c r="E31" i="2"/>
  <c r="E30" i="2"/>
  <c r="E29" i="2"/>
  <c r="E28" i="2"/>
  <c r="E34" i="2"/>
  <c r="E35" i="2"/>
  <c r="E37" i="2"/>
  <c r="E27" i="2"/>
  <c r="E24" i="2"/>
  <c r="E23" i="2"/>
  <c r="E22" i="2"/>
  <c r="E20" i="2"/>
  <c r="E19" i="2"/>
  <c r="E18" i="2"/>
  <c r="E17" i="2"/>
  <c r="E16" i="2"/>
  <c r="E15" i="2"/>
  <c r="E21" i="2"/>
  <c r="D46" i="2"/>
  <c r="D45" i="2"/>
  <c r="D44" i="2"/>
  <c r="D43" i="2"/>
  <c r="D42" i="2"/>
  <c r="D41" i="2"/>
  <c r="D40" i="2"/>
  <c r="D39" i="2"/>
  <c r="D38" i="2"/>
  <c r="D37" i="2"/>
  <c r="D35" i="2"/>
  <c r="D34" i="2"/>
  <c r="D33" i="2"/>
  <c r="D32" i="2"/>
  <c r="D31" i="2"/>
  <c r="D30" i="2"/>
  <c r="D29" i="2"/>
  <c r="D28" i="2"/>
  <c r="D27" i="2"/>
  <c r="C43" i="2"/>
  <c r="C21" i="2"/>
  <c r="C32" i="2"/>
  <c r="C42" i="2"/>
  <c r="C20" i="2"/>
  <c r="C31" i="2"/>
  <c r="C41" i="2"/>
  <c r="C19" i="2"/>
  <c r="C30" i="2"/>
  <c r="C18" i="2"/>
  <c r="C29" i="2"/>
  <c r="C39" i="2"/>
  <c r="C28" i="2"/>
  <c r="C38" i="2"/>
  <c r="C27" i="2"/>
  <c r="C45" i="2"/>
  <c r="C23" i="2"/>
  <c r="C34" i="2"/>
  <c r="H37" i="2"/>
  <c r="F37" i="2"/>
  <c r="H26" i="2"/>
  <c r="F26" i="2"/>
  <c r="E26" i="2"/>
  <c r="D6" i="2"/>
  <c r="E6" i="2" s="1"/>
  <c r="D19" i="2"/>
  <c r="D5" i="2"/>
  <c r="E5" i="2" s="1"/>
  <c r="D4" i="2"/>
  <c r="E4" i="2" s="1"/>
  <c r="F4" i="2" l="1"/>
  <c r="G4" i="2"/>
  <c r="H4" i="2" s="1"/>
  <c r="G5" i="2"/>
  <c r="H5" i="2" s="1"/>
  <c r="F5" i="2"/>
  <c r="F6" i="2"/>
  <c r="G6" i="2"/>
  <c r="H6" i="2" s="1"/>
  <c r="C15" i="2"/>
  <c r="I15" i="2" s="1"/>
  <c r="C24" i="2"/>
  <c r="I24" i="2" s="1"/>
  <c r="C46" i="2"/>
  <c r="G46" i="2" s="1"/>
  <c r="C26" i="2"/>
  <c r="C37" i="2"/>
  <c r="C22" i="2"/>
  <c r="G22" i="2" s="1"/>
  <c r="G27" i="2"/>
  <c r="C17" i="2"/>
  <c r="C16" i="2"/>
  <c r="C40" i="2"/>
  <c r="I40" i="2" s="1"/>
  <c r="G31" i="2"/>
  <c r="I39" i="2"/>
  <c r="I43" i="2"/>
  <c r="G21" i="2"/>
  <c r="I28" i="2"/>
  <c r="I19" i="2"/>
  <c r="I32" i="2"/>
  <c r="G29" i="2"/>
  <c r="G32" i="2"/>
  <c r="G28" i="2"/>
  <c r="G23" i="2"/>
  <c r="G19" i="2"/>
  <c r="I31" i="2"/>
  <c r="I27" i="2"/>
  <c r="I42" i="2"/>
  <c r="I38" i="2"/>
  <c r="I34" i="2"/>
  <c r="I30" i="2"/>
  <c r="I21" i="2"/>
  <c r="I45" i="2"/>
  <c r="I41" i="2"/>
  <c r="I23" i="2"/>
  <c r="G30" i="2"/>
  <c r="G34" i="2"/>
  <c r="G38" i="2"/>
  <c r="G42" i="2"/>
  <c r="G39" i="2"/>
  <c r="G43" i="2"/>
  <c r="I29" i="2"/>
  <c r="G41" i="2"/>
  <c r="G45" i="2"/>
  <c r="D16" i="2"/>
  <c r="D17" i="2"/>
  <c r="D20" i="2"/>
  <c r="I20" i="2" s="1"/>
  <c r="D18" i="2"/>
  <c r="I18" i="2" s="1"/>
  <c r="I46" i="2" l="1"/>
  <c r="G24" i="2"/>
  <c r="I22" i="2"/>
  <c r="G17" i="2"/>
  <c r="B56" i="2" s="1"/>
  <c r="G40" i="2"/>
  <c r="C57" i="2"/>
  <c r="B60" i="2"/>
  <c r="C59" i="2"/>
  <c r="C33" i="2"/>
  <c r="C35" i="2"/>
  <c r="C44" i="2"/>
  <c r="I16" i="2"/>
  <c r="C55" i="2" s="1"/>
  <c r="C60" i="2"/>
  <c r="C58" i="2"/>
  <c r="B62" i="2"/>
  <c r="B58" i="2"/>
  <c r="C62" i="2"/>
  <c r="G16" i="2"/>
  <c r="B55" i="2" s="1"/>
  <c r="G18" i="2"/>
  <c r="I17" i="2"/>
  <c r="C56" i="2" s="1"/>
  <c r="G20" i="2"/>
  <c r="B59" i="2" s="1"/>
  <c r="G15" i="2"/>
  <c r="G26" i="2"/>
  <c r="I26" i="2"/>
  <c r="D55" i="2" l="1"/>
  <c r="D71" i="2" s="1"/>
  <c r="E71" i="2" s="1"/>
  <c r="G71" i="2" s="1"/>
  <c r="D59" i="2"/>
  <c r="D75" i="2" s="1"/>
  <c r="E75" i="2" s="1"/>
  <c r="G75" i="2" s="1"/>
  <c r="D56" i="2"/>
  <c r="D72" i="2" s="1"/>
  <c r="E72" i="2" s="1"/>
  <c r="G72" i="2" s="1"/>
  <c r="D60" i="2"/>
  <c r="D76" i="2" s="1"/>
  <c r="E76" i="2" s="1"/>
  <c r="G76" i="2" s="1"/>
  <c r="B57" i="2"/>
  <c r="D57" i="2" s="1"/>
  <c r="D73" i="2" s="1"/>
  <c r="E73" i="2" s="1"/>
  <c r="G73" i="2" s="1"/>
  <c r="G44" i="2"/>
  <c r="I44" i="2"/>
  <c r="G35" i="2"/>
  <c r="B63" i="2" s="1"/>
  <c r="I35" i="2"/>
  <c r="C63" i="2" s="1"/>
  <c r="G33" i="2"/>
  <c r="C47" i="2"/>
  <c r="I33" i="2"/>
  <c r="D62" i="2"/>
  <c r="D78" i="2" s="1"/>
  <c r="E78" i="2" s="1"/>
  <c r="G78" i="2" s="1"/>
  <c r="D58" i="2"/>
  <c r="D74" i="2" s="1"/>
  <c r="E74" i="2" s="1"/>
  <c r="G74" i="2" s="1"/>
  <c r="I37" i="2"/>
  <c r="G37" i="2"/>
  <c r="D63" i="2" l="1"/>
  <c r="D79" i="2" s="1"/>
  <c r="E79" i="2" s="1"/>
  <c r="G79" i="2" s="1"/>
  <c r="B61" i="2"/>
  <c r="G47" i="2"/>
  <c r="C61" i="2"/>
  <c r="I47" i="2"/>
  <c r="C54" i="2"/>
  <c r="B54" i="2"/>
  <c r="D61" i="2" l="1"/>
  <c r="D77" i="2" s="1"/>
  <c r="E77" i="2" s="1"/>
  <c r="G77" i="2" s="1"/>
  <c r="D54" i="2"/>
  <c r="B65" i="2"/>
  <c r="B64" i="2"/>
  <c r="C65" i="2"/>
  <c r="C64" i="2"/>
  <c r="D64" i="2" l="1"/>
  <c r="D70" i="2"/>
  <c r="E70" i="2" s="1"/>
  <c r="D65" i="2"/>
  <c r="D81" i="2" l="1"/>
  <c r="G70" i="2"/>
  <c r="G81" i="2" s="1"/>
  <c r="D80" i="2"/>
  <c r="E80" i="2" l="1"/>
  <c r="E81" i="2"/>
</calcChain>
</file>

<file path=xl/sharedStrings.xml><?xml version="1.0" encoding="utf-8"?>
<sst xmlns="http://schemas.openxmlformats.org/spreadsheetml/2006/main" count="107" uniqueCount="99">
  <si>
    <t>Ecozona</t>
  </si>
  <si>
    <t>BGB        
(t m.s/ha)</t>
  </si>
  <si>
    <t>Selva Alta accesible</t>
  </si>
  <si>
    <t>Factor</t>
  </si>
  <si>
    <t>Deforestation</t>
  </si>
  <si>
    <t>Total</t>
  </si>
  <si>
    <t>Total (tCO2e)</t>
  </si>
  <si>
    <t xml:space="preserve">Valor </t>
  </si>
  <si>
    <t>Unidad</t>
  </si>
  <si>
    <t>Referencia</t>
  </si>
  <si>
    <t>Year</t>
  </si>
  <si>
    <t>Selva Baja</t>
  </si>
  <si>
    <t>Comentarios</t>
  </si>
  <si>
    <t xml:space="preserve">Fracción de biomasa quemada (C)  </t>
  </si>
  <si>
    <t>Selva Alta de Difícil Acceso</t>
  </si>
  <si>
    <t>Degradation</t>
  </si>
  <si>
    <t>Non-CO2</t>
  </si>
  <si>
    <t>Sin dimensión</t>
  </si>
  <si>
    <t>OBP2003. Pág 3.52 y 3.95</t>
  </si>
  <si>
    <t>Valor por defecto, para cálculos de Nivel 1</t>
  </si>
  <si>
    <t>Factores de emisión aplicables a los combustibles quemados en diversos incendios de vegetación - CH4</t>
  </si>
  <si>
    <t>g/Kg m.s. quemada</t>
  </si>
  <si>
    <t>OBP2003. Cuadro 3.A.1.16 (Pag. 3.196)</t>
  </si>
  <si>
    <t>Valor por defecto para incendios forestales</t>
  </si>
  <si>
    <t>Factores de emisión aplicables a los combustibles quemados en diversos incendios de vegetación - N2O</t>
  </si>
  <si>
    <t>Average</t>
  </si>
  <si>
    <t>Categoría de Uso de la Tierra</t>
  </si>
  <si>
    <t>A</t>
  </si>
  <si>
    <t>B</t>
  </si>
  <si>
    <t>C</t>
  </si>
  <si>
    <r>
      <t>D</t>
    </r>
    <r>
      <rPr>
        <vertAlign val="subscript"/>
        <sz val="10"/>
        <rFont val="Calibri"/>
        <family val="2"/>
      </rPr>
      <t>CH4</t>
    </r>
    <r>
      <rPr>
        <sz val="10"/>
        <rFont val="Calibri"/>
        <family val="2"/>
      </rPr>
      <t>*</t>
    </r>
  </si>
  <si>
    <t>E</t>
  </si>
  <si>
    <r>
      <t>D</t>
    </r>
    <r>
      <rPr>
        <vertAlign val="subscript"/>
        <sz val="10"/>
        <rFont val="Calibri"/>
        <family val="2"/>
      </rPr>
      <t>N2O</t>
    </r>
  </si>
  <si>
    <t>G</t>
  </si>
  <si>
    <t>Superficie quemada</t>
  </si>
  <si>
    <t>Masa combustible presente disponible</t>
  </si>
  <si>
    <t>Eficiencia de Combustión o Fracción de biomasa quemada</t>
  </si>
  <si>
    <r>
      <t>Factor de Emisión CH</t>
    </r>
    <r>
      <rPr>
        <vertAlign val="subscript"/>
        <sz val="10"/>
        <rFont val="Calibri"/>
        <family val="2"/>
      </rPr>
      <t xml:space="preserve">4 </t>
    </r>
  </si>
  <si>
    <t>Emisiones de CH4 procedentes de incendios</t>
  </si>
  <si>
    <r>
      <t>Factor de Emisión 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 xml:space="preserve"> </t>
    </r>
  </si>
  <si>
    <t>Emisiones de N2O procedentes de incendios</t>
  </si>
  <si>
    <t>Uso Inicial</t>
  </si>
  <si>
    <t>Uso durante año de reporte</t>
  </si>
  <si>
    <t>(ha)</t>
  </si>
  <si>
    <r>
      <t>(kg m.s. ha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</si>
  <si>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t>(sin dimensión)</t>
  </si>
  <si>
    <t>(g /kg m.s.)</t>
  </si>
  <si>
    <r>
      <t>(t CH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)</t>
    </r>
  </si>
  <si>
    <r>
      <t>(t 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O)</t>
    </r>
  </si>
  <si>
    <r>
      <t>E = A · B · C · D</t>
    </r>
    <r>
      <rPr>
        <vertAlign val="subscript"/>
        <sz val="10"/>
        <rFont val="Calibri"/>
        <family val="2"/>
      </rPr>
      <t>CH4</t>
    </r>
    <r>
      <rPr>
        <sz val="10"/>
        <rFont val="Calibri"/>
        <family val="2"/>
      </rPr>
      <t xml:space="preserve"> · 10</t>
    </r>
    <r>
      <rPr>
        <vertAlign val="superscript"/>
        <sz val="10"/>
        <rFont val="Calibri"/>
        <family val="2"/>
      </rPr>
      <t>-6</t>
    </r>
  </si>
  <si>
    <r>
      <t>E = A · B · C · D</t>
    </r>
    <r>
      <rPr>
        <vertAlign val="subscript"/>
        <sz val="10"/>
        <rFont val="Calibri"/>
        <family val="2"/>
      </rPr>
      <t>N2O</t>
    </r>
    <r>
      <rPr>
        <sz val="10"/>
        <rFont val="Calibri"/>
        <family val="2"/>
      </rPr>
      <t xml:space="preserve"> · 10</t>
    </r>
    <r>
      <rPr>
        <vertAlign val="superscript"/>
        <sz val="10"/>
        <rFont val="Calibri"/>
        <family val="2"/>
      </rPr>
      <t>-6</t>
    </r>
  </si>
  <si>
    <t>Fuente: OBP2003, página 3.217</t>
  </si>
  <si>
    <t xml:space="preserve">Gigagramos de GEI </t>
  </si>
  <si>
    <r>
      <t>t CH</t>
    </r>
    <r>
      <rPr>
        <b/>
        <vertAlign val="subscript"/>
        <sz val="10"/>
        <rFont val="Calibri"/>
        <family val="2"/>
      </rPr>
      <t>4</t>
    </r>
  </si>
  <si>
    <r>
      <t>t N</t>
    </r>
    <r>
      <rPr>
        <b/>
        <vertAlign val="subscript"/>
        <sz val="10"/>
        <rFont val="Calibri"/>
        <family val="2"/>
      </rPr>
      <t>2</t>
    </r>
    <r>
      <rPr>
        <b/>
        <sz val="10"/>
        <rFont val="Calibri"/>
        <family val="2"/>
      </rPr>
      <t>O</t>
    </r>
  </si>
  <si>
    <t>Total (t CO2e)</t>
  </si>
  <si>
    <t>Selva alta de difícil acceso - 2008</t>
  </si>
  <si>
    <t>Selva alta de difícil acceso - 2009</t>
  </si>
  <si>
    <t>Selva alta de difícil acceso - 2010</t>
  </si>
  <si>
    <t>Selva alta de difícil acceso - 2011</t>
  </si>
  <si>
    <t>Selva alta de difícil acceso - 2012</t>
  </si>
  <si>
    <t>Selva alta de difícil acceso - 2013</t>
  </si>
  <si>
    <t>Selva alta de difícil acceso - 2014</t>
  </si>
  <si>
    <t>Selva alta de difícil acceso - 2015</t>
  </si>
  <si>
    <t>Selva alta de difícil acceso - 2016</t>
  </si>
  <si>
    <t>Selva alta de difícil acceso - 2017</t>
  </si>
  <si>
    <t>Selva alta accesible - 2008</t>
  </si>
  <si>
    <t>Selva alta accesible - 2009</t>
  </si>
  <si>
    <t>Selva alta accesible - 2010</t>
  </si>
  <si>
    <t>Selva alta accesible - 2011</t>
  </si>
  <si>
    <t>Selva alta accesible - 2012</t>
  </si>
  <si>
    <t>Selva alta accesible - 2013</t>
  </si>
  <si>
    <t>Selva alta accesible - 2014</t>
  </si>
  <si>
    <t>Selva alta accesible - 2015</t>
  </si>
  <si>
    <t>Selva alta accesible - 2016</t>
  </si>
  <si>
    <t>Selva alta accesible - 2017</t>
  </si>
  <si>
    <t>Selva baja - 2008</t>
  </si>
  <si>
    <t>Selva baja - 2009</t>
  </si>
  <si>
    <t>Selva baja - 2010</t>
  </si>
  <si>
    <t>Selva baja - 2011</t>
  </si>
  <si>
    <t>Selva baja - 2012</t>
  </si>
  <si>
    <t>Selva baja - 2013</t>
  </si>
  <si>
    <t>Selva baja - 2014</t>
  </si>
  <si>
    <t>Selva baja - 2015</t>
  </si>
  <si>
    <t>Selva baja - 2016</t>
  </si>
  <si>
    <t>Selva baja - 2017</t>
  </si>
  <si>
    <t>Non CO2 Significance %</t>
  </si>
  <si>
    <t>(t m.s/ha)</t>
  </si>
  <si>
    <t>(kg m.s/ha)</t>
  </si>
  <si>
    <t xml:space="preserve">AGB         </t>
  </si>
  <si>
    <t>AGB + BGB
(kg m.s/ha)</t>
  </si>
  <si>
    <t>AGB + BGB        
(t m.s/ha)</t>
  </si>
  <si>
    <t>AGB + BGB        
(tC/ha)</t>
  </si>
  <si>
    <t>AGB + BGB        
(tCO2/ha)</t>
  </si>
  <si>
    <t>FREL (2016)</t>
  </si>
  <si>
    <t xml:space="preserve">1. CARBON STOCKS </t>
  </si>
  <si>
    <t>3. RESULTS</t>
  </si>
  <si>
    <t>2. NON CO2 EMISSIONS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</si>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</sst>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\ _€_-;\-* #,##0.00\ _€_-;_-* &quot;-&quot;??\ _€_-;_-@"/>
    <numFmt numFmtId="165" formatCode="_-* #,##0.000\ _€_-;\-* #,##0.000\ _€_-;_-* &quot;-&quot;??\ _€_-;_-@"/>
    <numFmt numFmtId="166" formatCode="_-* #,##0.0\ _€_-;\-* #,##0.0\ _€_-;_-* &quot;-&quot;??\ _€_-;_-@"/>
    <numFmt numFmtId="167" formatCode="#,##0.0"/>
    <numFmt numFmtId="168" formatCode="_ * #,##0.000_ ;_ * \-#,##0.000_ ;_ * &quot;-&quot;??_ ;_ @_ "/>
    <numFmt numFmtId="169" formatCode="_ * #,##0.0_ ;_ * \-#,##0.0_ ;_ * &quot;-&quot;??_ ;_ @_ "/>
  </numFmts>
  <fonts count="15" x14ac:knownFonts="1">
    <font>
      <sz val="10"/>
      <color rgb="FF000000"/>
      <name val="Arial"/>
    </font>
    <font>
      <b/>
      <sz val="12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vertAlign val="subscript"/>
      <sz val="1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ECECEC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5" fontId="2" fillId="0" borderId="0" xfId="0" applyNumberFormat="1" applyFont="1"/>
    <xf numFmtId="166" fontId="2" fillId="0" borderId="0" xfId="0" applyNumberFormat="1" applyFont="1"/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/>
    </xf>
    <xf numFmtId="164" fontId="2" fillId="6" borderId="6" xfId="0" applyNumberFormat="1" applyFont="1" applyFill="1" applyBorder="1" applyAlignment="1">
      <alignment horizontal="right" vertical="center" wrapText="1"/>
    </xf>
    <xf numFmtId="164" fontId="2" fillId="6" borderId="6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3" fillId="6" borderId="6" xfId="0" applyFont="1" applyFill="1" applyBorder="1"/>
    <xf numFmtId="0" fontId="4" fillId="2" borderId="1" xfId="0" quotePrefix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7" fontId="3" fillId="0" borderId="0" xfId="0" applyNumberFormat="1" applyFont="1"/>
    <xf numFmtId="0" fontId="4" fillId="6" borderId="1" xfId="0" quotePrefix="1" applyNumberFormat="1" applyFont="1" applyFill="1" applyBorder="1" applyAlignment="1">
      <alignment horizontal="left" vertical="center"/>
    </xf>
    <xf numFmtId="0" fontId="4" fillId="6" borderId="14" xfId="0" quotePrefix="1" applyNumberFormat="1" applyFont="1" applyFill="1" applyBorder="1" applyAlignment="1">
      <alignment horizontal="left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/>
    <xf numFmtId="164" fontId="4" fillId="8" borderId="1" xfId="0" applyNumberFormat="1" applyFont="1" applyFill="1" applyBorder="1" applyAlignment="1">
      <alignment horizontal="right" vertical="center"/>
    </xf>
    <xf numFmtId="164" fontId="2" fillId="8" borderId="1" xfId="0" applyNumberFormat="1" applyFont="1" applyFill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right" vertical="center"/>
    </xf>
    <xf numFmtId="43" fontId="3" fillId="0" borderId="0" xfId="1" applyFont="1"/>
    <xf numFmtId="0" fontId="12" fillId="0" borderId="0" xfId="0" applyFont="1"/>
    <xf numFmtId="0" fontId="12" fillId="0" borderId="0" xfId="0" applyFont="1" applyAlignment="1"/>
    <xf numFmtId="0" fontId="14" fillId="2" borderId="14" xfId="0" quotePrefix="1" applyFont="1" applyFill="1" applyBorder="1" applyAlignment="1">
      <alignment horizontal="center" vertical="center" wrapText="1"/>
    </xf>
    <xf numFmtId="0" fontId="14" fillId="6" borderId="14" xfId="0" quotePrefix="1" applyNumberFormat="1" applyFont="1" applyFill="1" applyBorder="1" applyAlignment="1">
      <alignment horizontal="left" vertical="center"/>
    </xf>
    <xf numFmtId="169" fontId="13" fillId="6" borderId="1" xfId="1" applyNumberFormat="1" applyFont="1" applyFill="1" applyBorder="1" applyAlignment="1">
      <alignment horizontal="center" vertical="center" wrapText="1"/>
    </xf>
    <xf numFmtId="43" fontId="12" fillId="0" borderId="16" xfId="1" applyFont="1" applyBorder="1"/>
    <xf numFmtId="164" fontId="14" fillId="5" borderId="1" xfId="0" applyNumberFormat="1" applyFont="1" applyFill="1" applyBorder="1" applyAlignment="1">
      <alignment horizontal="center" vertical="center"/>
    </xf>
    <xf numFmtId="169" fontId="14" fillId="5" borderId="1" xfId="1" applyNumberFormat="1" applyFont="1" applyFill="1" applyBorder="1" applyAlignment="1">
      <alignment horizontal="center" vertical="center"/>
    </xf>
    <xf numFmtId="43" fontId="12" fillId="0" borderId="0" xfId="1" applyFont="1"/>
    <xf numFmtId="0" fontId="14" fillId="2" borderId="7" xfId="0" quotePrefix="1" applyFont="1" applyFill="1" applyBorder="1" applyAlignment="1">
      <alignment horizontal="center" vertical="center" wrapText="1"/>
    </xf>
    <xf numFmtId="0" fontId="14" fillId="2" borderId="8" xfId="0" quotePrefix="1" applyFont="1" applyFill="1" applyBorder="1" applyAlignment="1">
      <alignment horizontal="center" vertical="center" wrapText="1"/>
    </xf>
    <xf numFmtId="0" fontId="14" fillId="6" borderId="13" xfId="0" quotePrefix="1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43" fontId="2" fillId="0" borderId="1" xfId="1" applyFont="1" applyBorder="1"/>
    <xf numFmtId="43" fontId="2" fillId="0" borderId="5" xfId="1" applyFont="1" applyBorder="1"/>
    <xf numFmtId="43" fontId="2" fillId="0" borderId="16" xfId="1" applyFont="1" applyBorder="1"/>
    <xf numFmtId="164" fontId="2" fillId="9" borderId="16" xfId="0" applyNumberFormat="1" applyFont="1" applyFill="1" applyBorder="1"/>
    <xf numFmtId="43" fontId="14" fillId="12" borderId="16" xfId="1" applyFont="1" applyFill="1" applyBorder="1"/>
    <xf numFmtId="0" fontId="2" fillId="0" borderId="9" xfId="0" applyFont="1" applyBorder="1" applyAlignment="1">
      <alignment horizontal="left" vertical="center" wrapText="1"/>
    </xf>
    <xf numFmtId="43" fontId="2" fillId="0" borderId="9" xfId="1" applyFont="1" applyBorder="1"/>
    <xf numFmtId="168" fontId="4" fillId="5" borderId="16" xfId="1" applyNumberFormat="1" applyFont="1" applyFill="1" applyBorder="1"/>
    <xf numFmtId="43" fontId="12" fillId="0" borderId="0" xfId="0" applyNumberFormat="1" applyFont="1" applyAlignment="1"/>
    <xf numFmtId="0" fontId="4" fillId="2" borderId="16" xfId="0" applyFont="1" applyFill="1" applyBorder="1" applyAlignment="1">
      <alignment horizontal="center" vertical="center" wrapText="1"/>
    </xf>
    <xf numFmtId="164" fontId="4" fillId="11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14" fillId="10" borderId="17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2" borderId="16" xfId="0" quotePrefix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dy/Downloads/Deforestation%20Emissions%20-%20ERPD%20Per&#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ence%20Level%20and%20uncertan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eforestation"/>
      <sheetName val="Joint Graphs"/>
      <sheetName val="San Martin"/>
      <sheetName val="San Martin Districts"/>
      <sheetName val="San Martin Districts Bosques"/>
      <sheetName val="San Martin Categories"/>
      <sheetName val="San Martin Categories Bosques"/>
      <sheetName val="San Martin Graphs"/>
      <sheetName val="Ucayali"/>
      <sheetName val="Ucayali Districts"/>
      <sheetName val="Ucayali District Bosques"/>
      <sheetName val="Ucayali Categories"/>
      <sheetName val="Ucayali Categories Bosques"/>
      <sheetName val="Ucayali Graphs"/>
      <sheetName val="Ecozones EF"/>
    </sheetNames>
    <sheetDataSet>
      <sheetData sheetId="0">
        <row r="12">
          <cell r="D12">
            <v>12408.21</v>
          </cell>
          <cell r="E12">
            <v>2023.47</v>
          </cell>
          <cell r="F12">
            <v>19876.68</v>
          </cell>
        </row>
        <row r="13">
          <cell r="D13">
            <v>31862.07</v>
          </cell>
          <cell r="E13">
            <v>5138.28</v>
          </cell>
          <cell r="F13">
            <v>27902.43</v>
          </cell>
        </row>
        <row r="14">
          <cell r="D14">
            <v>26751.600000000002</v>
          </cell>
          <cell r="E14">
            <v>5431.8600000000006</v>
          </cell>
          <cell r="F14">
            <v>19860.12</v>
          </cell>
        </row>
        <row r="15">
          <cell r="D15">
            <v>19440.09</v>
          </cell>
          <cell r="E15">
            <v>5183.01</v>
          </cell>
          <cell r="F15">
            <v>24379.019999999997</v>
          </cell>
        </row>
        <row r="16">
          <cell r="D16">
            <v>20312.91</v>
          </cell>
          <cell r="E16">
            <v>7272.27</v>
          </cell>
          <cell r="F16">
            <v>26335.620000000003</v>
          </cell>
        </row>
        <row r="17">
          <cell r="D17">
            <v>15597.539999999999</v>
          </cell>
          <cell r="E17">
            <v>5696.55</v>
          </cell>
          <cell r="F17">
            <v>37896.480000000003</v>
          </cell>
        </row>
        <row r="18">
          <cell r="D18">
            <v>18608.670000000002</v>
          </cell>
          <cell r="E18">
            <v>6164.1900000000005</v>
          </cell>
          <cell r="F18">
            <v>34257.15</v>
          </cell>
        </row>
        <row r="19">
          <cell r="D19">
            <v>14315.76</v>
          </cell>
          <cell r="E19">
            <v>6451.2</v>
          </cell>
          <cell r="F19">
            <v>31059.63</v>
          </cell>
        </row>
        <row r="20">
          <cell r="D20">
            <v>14412.6</v>
          </cell>
          <cell r="E20">
            <v>5276.6100000000006</v>
          </cell>
          <cell r="F20">
            <v>30633.48</v>
          </cell>
        </row>
        <row r="21">
          <cell r="D21">
            <v>8117.55</v>
          </cell>
          <cell r="E21">
            <v>3126.6000000000004</v>
          </cell>
          <cell r="F21">
            <v>31408.829999999998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F4">
            <v>379.83310444429458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cted ER"/>
      <sheetName val="Reference Level"/>
      <sheetName val="Activity Data"/>
      <sheetName val="Emission Factors"/>
      <sheetName val="Propogation"/>
    </sheetNames>
    <sheetDataSet>
      <sheetData sheetId="0" refreshError="1"/>
      <sheetData sheetId="1">
        <row r="11">
          <cell r="D11">
            <v>15947638.44113042</v>
          </cell>
          <cell r="G11">
            <v>3492923.159207195</v>
          </cell>
        </row>
        <row r="12">
          <cell r="D12">
            <v>28881862.30427973</v>
          </cell>
          <cell r="G12">
            <v>4823623.3374455106</v>
          </cell>
        </row>
        <row r="13">
          <cell r="D13">
            <v>22883407.809293777</v>
          </cell>
          <cell r="G13">
            <v>3482009.5252676234</v>
          </cell>
        </row>
        <row r="14">
          <cell r="D14">
            <v>22349201.957903072</v>
          </cell>
          <cell r="G14">
            <v>3342222.7479808284</v>
          </cell>
        </row>
        <row r="15">
          <cell r="D15">
            <v>24616376.48599577</v>
          </cell>
          <cell r="G15">
            <v>14271586.331479087</v>
          </cell>
        </row>
        <row r="16">
          <cell r="D16">
            <v>28151275.816592246</v>
          </cell>
          <cell r="G16">
            <v>11014701.026314959</v>
          </cell>
        </row>
        <row r="17">
          <cell r="D17">
            <v>27605941.406076148</v>
          </cell>
          <cell r="G17">
            <v>14716297.535247836</v>
          </cell>
        </row>
        <row r="18">
          <cell r="D18">
            <v>24436966.110886008</v>
          </cell>
          <cell r="G18">
            <v>15995273.207389209</v>
          </cell>
        </row>
        <row r="19">
          <cell r="D19">
            <v>23736279.021038756</v>
          </cell>
          <cell r="G19">
            <v>12362590.540559817</v>
          </cell>
        </row>
        <row r="20">
          <cell r="D20">
            <v>20804936.786006626</v>
          </cell>
          <cell r="G20">
            <v>14955772.263850048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U1021"/>
  <sheetViews>
    <sheetView tabSelected="1" topLeftCell="A55" workbookViewId="0">
      <selection activeCell="G86" sqref="G86"/>
    </sheetView>
  </sheetViews>
  <sheetFormatPr baseColWidth="10" defaultColWidth="14.42578125" defaultRowHeight="15" customHeight="1" x14ac:dyDescent="0.2"/>
  <cols>
    <col min="1" max="1" width="28" customWidth="1"/>
    <col min="2" max="2" width="15.140625" customWidth="1"/>
    <col min="3" max="3" width="14.28515625" customWidth="1"/>
    <col min="4" max="4" width="15.28515625" customWidth="1"/>
    <col min="5" max="5" width="15" customWidth="1"/>
    <col min="6" max="6" width="16.7109375" customWidth="1"/>
    <col min="7" max="7" width="19.42578125" customWidth="1"/>
    <col min="8" max="8" width="23.28515625" customWidth="1"/>
    <col min="9" max="9" width="20.85546875" customWidth="1"/>
    <col min="10" max="10" width="4.85546875" customWidth="1"/>
    <col min="11" max="11" width="12.7109375" customWidth="1"/>
    <col min="12" max="12" width="17" customWidth="1"/>
    <col min="13" max="19" width="12.7109375" customWidth="1"/>
  </cols>
  <sheetData>
    <row r="1" spans="1:20" ht="12.75" customHeight="1" x14ac:dyDescent="0.25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</row>
    <row r="2" spans="1:20" ht="25.5" customHeight="1" x14ac:dyDescent="0.2">
      <c r="A2" s="75" t="s">
        <v>0</v>
      </c>
      <c r="B2" s="71" t="s">
        <v>89</v>
      </c>
      <c r="C2" s="72"/>
      <c r="D2" s="73" t="s">
        <v>1</v>
      </c>
      <c r="E2" s="62" t="s">
        <v>91</v>
      </c>
      <c r="F2" s="62" t="s">
        <v>90</v>
      </c>
      <c r="G2" s="62" t="s">
        <v>92</v>
      </c>
      <c r="H2" s="62" t="s">
        <v>93</v>
      </c>
      <c r="I2" s="63" t="s">
        <v>94</v>
      </c>
      <c r="J2" s="2"/>
      <c r="K2" s="2"/>
      <c r="L2" s="3"/>
      <c r="M2" s="3"/>
      <c r="N2" s="3"/>
      <c r="O2" s="3"/>
      <c r="P2" s="3"/>
      <c r="Q2" s="3"/>
      <c r="R2" s="3"/>
      <c r="S2" s="3"/>
      <c r="T2" s="3"/>
    </row>
    <row r="3" spans="1:20" ht="12.75" x14ac:dyDescent="0.2">
      <c r="A3" s="76"/>
      <c r="B3" s="52" t="s">
        <v>87</v>
      </c>
      <c r="C3" s="52" t="s">
        <v>88</v>
      </c>
      <c r="D3" s="74"/>
      <c r="E3" s="62"/>
      <c r="F3" s="62"/>
      <c r="G3" s="62"/>
      <c r="H3" s="62"/>
      <c r="I3" s="63"/>
      <c r="J3" s="2"/>
      <c r="K3" s="2"/>
      <c r="L3" s="3"/>
      <c r="M3" s="3"/>
      <c r="N3" s="3"/>
      <c r="O3" s="3"/>
      <c r="P3" s="3"/>
      <c r="Q3" s="3"/>
      <c r="R3" s="3"/>
      <c r="S3" s="3"/>
      <c r="T3" s="3"/>
    </row>
    <row r="4" spans="1:20" ht="12.75" customHeight="1" x14ac:dyDescent="0.2">
      <c r="A4" s="6" t="s">
        <v>2</v>
      </c>
      <c r="B4" s="53">
        <v>172.53</v>
      </c>
      <c r="C4" s="53">
        <f>+B4*1000</f>
        <v>172530</v>
      </c>
      <c r="D4" s="54">
        <f>0.489*POWER(B4, 0.89)</f>
        <v>47.876056737501507</v>
      </c>
      <c r="E4" s="55">
        <f>+B4+D4</f>
        <v>220.4060567375015</v>
      </c>
      <c r="F4" s="55">
        <f>+E4*1000</f>
        <v>220406.05673750149</v>
      </c>
      <c r="G4" s="55">
        <f>+E4*0.47</f>
        <v>103.59084666662569</v>
      </c>
      <c r="H4" s="60">
        <f>+G4*3.66666666666667</f>
        <v>379.83310444429458</v>
      </c>
      <c r="I4" s="56">
        <v>375</v>
      </c>
      <c r="J4" s="2"/>
      <c r="K4" s="2"/>
      <c r="L4" s="3"/>
      <c r="M4" s="3"/>
      <c r="N4" s="3"/>
      <c r="O4" s="3"/>
      <c r="P4" s="3"/>
      <c r="Q4" s="3"/>
      <c r="R4" s="3"/>
      <c r="S4" s="3"/>
      <c r="T4" s="3"/>
    </row>
    <row r="5" spans="1:20" ht="12.75" customHeight="1" x14ac:dyDescent="0.2">
      <c r="A5" s="6" t="s">
        <v>14</v>
      </c>
      <c r="B5" s="53">
        <v>200.11</v>
      </c>
      <c r="C5" s="53">
        <f>+B5*1000</f>
        <v>200110</v>
      </c>
      <c r="D5" s="54">
        <f>0.489*POWER(B5, 0.89)</f>
        <v>54.63086587868802</v>
      </c>
      <c r="E5" s="55">
        <f>+B5+D5</f>
        <v>254.74086587868803</v>
      </c>
      <c r="F5" s="55">
        <f t="shared" ref="F5" si="0">+E5*1000</f>
        <v>254740.86587868803</v>
      </c>
      <c r="G5" s="55">
        <f>+E5*0.47</f>
        <v>119.72820696298336</v>
      </c>
      <c r="H5" s="60">
        <f t="shared" ref="H5:H6" si="1">+G5*3.66666666666667</f>
        <v>439.00342553093941</v>
      </c>
      <c r="I5" s="56">
        <v>433.6</v>
      </c>
      <c r="J5" s="2"/>
      <c r="K5" s="2"/>
      <c r="L5" s="3"/>
      <c r="M5" s="3"/>
      <c r="N5" s="3"/>
      <c r="O5" s="3"/>
      <c r="P5" s="3"/>
      <c r="Q5" s="3"/>
      <c r="R5" s="3"/>
      <c r="S5" s="3"/>
      <c r="T5" s="3"/>
    </row>
    <row r="6" spans="1:20" ht="12.75" customHeight="1" x14ac:dyDescent="0.2">
      <c r="A6" s="6" t="s">
        <v>11</v>
      </c>
      <c r="B6" s="53">
        <v>238.24</v>
      </c>
      <c r="C6" s="53">
        <f>+B6*1000</f>
        <v>238240</v>
      </c>
      <c r="D6" s="54">
        <f>0.489*POWER(B6, 0.89)</f>
        <v>63.804590351493729</v>
      </c>
      <c r="E6" s="55">
        <f>+B6+D6</f>
        <v>302.04459035149375</v>
      </c>
      <c r="F6" s="55">
        <f>+E6*1000</f>
        <v>302044.59035149374</v>
      </c>
      <c r="G6" s="55">
        <f>+E6*0.47</f>
        <v>141.96095746520206</v>
      </c>
      <c r="H6" s="60">
        <f t="shared" si="1"/>
        <v>520.52351070574139</v>
      </c>
      <c r="I6" s="56">
        <v>514.1</v>
      </c>
      <c r="J6" s="2"/>
      <c r="K6" s="2"/>
      <c r="L6" s="3"/>
      <c r="M6" s="3"/>
      <c r="N6" s="3"/>
      <c r="O6" s="3"/>
      <c r="P6" s="3"/>
      <c r="Q6" s="3"/>
      <c r="R6" s="3"/>
      <c r="S6" s="3"/>
      <c r="T6" s="3"/>
    </row>
    <row r="7" spans="1:20" ht="12.75" customHeight="1" x14ac:dyDescent="0.2">
      <c r="A7" s="58" t="s">
        <v>98</v>
      </c>
      <c r="B7" s="59"/>
      <c r="C7" s="59"/>
      <c r="D7" s="59"/>
      <c r="E7" s="59"/>
      <c r="F7" s="59"/>
      <c r="G7" s="5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.75" customHeight="1" x14ac:dyDescent="0.2">
      <c r="A8" s="58"/>
      <c r="B8" s="59"/>
      <c r="C8" s="59"/>
      <c r="D8" s="59"/>
      <c r="E8" s="59"/>
      <c r="F8" s="59"/>
      <c r="G8" s="5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.75" customHeight="1" x14ac:dyDescent="0.2">
      <c r="A9" s="2"/>
      <c r="B9" s="5"/>
      <c r="C9" s="12"/>
      <c r="D9" s="12"/>
      <c r="E9" s="13"/>
      <c r="F9" s="5"/>
      <c r="G9" s="2"/>
      <c r="H9" s="5"/>
      <c r="I9" s="2"/>
      <c r="J9" s="2"/>
      <c r="K9" s="3"/>
      <c r="L9" s="3"/>
      <c r="M9" s="3"/>
      <c r="N9" s="3"/>
      <c r="O9" s="3"/>
      <c r="P9" s="3"/>
      <c r="Q9" s="3"/>
      <c r="R9" s="3"/>
      <c r="S9" s="3"/>
    </row>
    <row r="10" spans="1:20" ht="12.75" customHeight="1" x14ac:dyDescent="0.25">
      <c r="A10" s="1" t="s">
        <v>97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ht="20.25" customHeight="1" x14ac:dyDescent="0.2">
      <c r="A11" s="77" t="s">
        <v>26</v>
      </c>
      <c r="B11" s="78"/>
      <c r="C11" s="15" t="s">
        <v>27</v>
      </c>
      <c r="D11" s="15" t="s">
        <v>28</v>
      </c>
      <c r="E11" s="15" t="s">
        <v>29</v>
      </c>
      <c r="F11" s="15" t="s">
        <v>30</v>
      </c>
      <c r="G11" s="15" t="s">
        <v>31</v>
      </c>
      <c r="H11" s="15" t="s">
        <v>32</v>
      </c>
      <c r="I11" s="15" t="s">
        <v>33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ht="69" customHeight="1" x14ac:dyDescent="0.2">
      <c r="A12" s="79"/>
      <c r="B12" s="80"/>
      <c r="C12" s="15" t="s">
        <v>34</v>
      </c>
      <c r="D12" s="15" t="s">
        <v>35</v>
      </c>
      <c r="E12" s="15" t="s">
        <v>36</v>
      </c>
      <c r="F12" s="15" t="s">
        <v>37</v>
      </c>
      <c r="G12" s="4" t="s">
        <v>38</v>
      </c>
      <c r="H12" s="15" t="s">
        <v>39</v>
      </c>
      <c r="I12" s="4" t="s">
        <v>40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0" ht="14.25" customHeight="1" x14ac:dyDescent="0.2">
      <c r="A13" s="66" t="s">
        <v>41</v>
      </c>
      <c r="B13" s="66" t="s">
        <v>42</v>
      </c>
      <c r="C13" s="64" t="s">
        <v>43</v>
      </c>
      <c r="D13" s="64" t="s">
        <v>44</v>
      </c>
      <c r="E13" s="64" t="s">
        <v>45</v>
      </c>
      <c r="F13" s="64" t="s">
        <v>46</v>
      </c>
      <c r="G13" s="15" t="s">
        <v>47</v>
      </c>
      <c r="H13" s="64" t="s">
        <v>46</v>
      </c>
      <c r="I13" s="15" t="s">
        <v>48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ht="15.75" x14ac:dyDescent="0.2">
      <c r="A14" s="67"/>
      <c r="B14" s="67"/>
      <c r="C14" s="65"/>
      <c r="D14" s="65"/>
      <c r="E14" s="65"/>
      <c r="F14" s="65"/>
      <c r="G14" s="17" t="s">
        <v>49</v>
      </c>
      <c r="H14" s="65"/>
      <c r="I14" s="17" t="s">
        <v>50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0" ht="12.75" customHeight="1" x14ac:dyDescent="0.2">
      <c r="A15" s="18" t="s">
        <v>56</v>
      </c>
      <c r="B15" s="19"/>
      <c r="C15" s="20">
        <f>+'[1]Total Deforestation'!E12</f>
        <v>2023.47</v>
      </c>
      <c r="D15" s="20">
        <f>+C5</f>
        <v>200110</v>
      </c>
      <c r="E15" s="20">
        <f>+EF!B2</f>
        <v>0.5</v>
      </c>
      <c r="F15" s="21">
        <f>+EF!B3</f>
        <v>9</v>
      </c>
      <c r="G15" s="22">
        <f t="shared" ref="G15:G20" si="2">C15*D15*E15*F15/1000000</f>
        <v>1822.1246176499999</v>
      </c>
      <c r="H15" s="20">
        <f>+EF!B4</f>
        <v>0.11</v>
      </c>
      <c r="I15" s="22">
        <f t="shared" ref="I15:I20" si="3">C15*D15*E15*H15/1000000</f>
        <v>22.270411993499998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ht="12.75" customHeight="1" x14ac:dyDescent="0.2">
      <c r="A16" s="18" t="s">
        <v>57</v>
      </c>
      <c r="B16" s="19"/>
      <c r="C16" s="20">
        <f>+'[1]Total Deforestation'!E13</f>
        <v>5138.28</v>
      </c>
      <c r="D16" s="20">
        <f>+C5</f>
        <v>200110</v>
      </c>
      <c r="E16" s="20">
        <f>+EF!B2</f>
        <v>0.5</v>
      </c>
      <c r="F16" s="21">
        <f>+EF!B3</f>
        <v>9</v>
      </c>
      <c r="G16" s="22">
        <f t="shared" si="2"/>
        <v>4626.9954485999997</v>
      </c>
      <c r="H16" s="20">
        <f>+EF!B4</f>
        <v>0.11</v>
      </c>
      <c r="I16" s="22">
        <f t="shared" si="3"/>
        <v>56.552166593999999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12.75" customHeight="1" x14ac:dyDescent="0.2">
      <c r="A17" s="18" t="s">
        <v>58</v>
      </c>
      <c r="B17" s="19"/>
      <c r="C17" s="20">
        <f>+'[1]Total Deforestation'!E14</f>
        <v>5431.8600000000006</v>
      </c>
      <c r="D17" s="20">
        <f>+C5</f>
        <v>200110</v>
      </c>
      <c r="E17" s="20">
        <f>+EF!B2</f>
        <v>0.5</v>
      </c>
      <c r="F17" s="21">
        <f>+EF!B3</f>
        <v>9</v>
      </c>
      <c r="G17" s="22">
        <f t="shared" si="2"/>
        <v>4891.3627707000005</v>
      </c>
      <c r="H17" s="20">
        <f>+EF!B4</f>
        <v>0.11</v>
      </c>
      <c r="I17" s="22">
        <f t="shared" si="3"/>
        <v>59.783322753000007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12.75" customHeight="1" x14ac:dyDescent="0.2">
      <c r="A18" s="18" t="s">
        <v>59</v>
      </c>
      <c r="B18" s="19"/>
      <c r="C18" s="20">
        <f>+'[1]Total Deforestation'!E15</f>
        <v>5183.01</v>
      </c>
      <c r="D18" s="20">
        <f>+C5</f>
        <v>200110</v>
      </c>
      <c r="E18" s="20">
        <f>+EF!B2</f>
        <v>0.5</v>
      </c>
      <c r="F18" s="21">
        <f>+EF!B3</f>
        <v>9</v>
      </c>
      <c r="G18" s="22">
        <f t="shared" si="2"/>
        <v>4667.2745899499996</v>
      </c>
      <c r="H18" s="20">
        <f>+EF!B4</f>
        <v>0.11</v>
      </c>
      <c r="I18" s="22">
        <f t="shared" si="3"/>
        <v>57.044467210500002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2.75" customHeight="1" x14ac:dyDescent="0.2">
      <c r="A19" s="18" t="s">
        <v>60</v>
      </c>
      <c r="B19" s="19"/>
      <c r="C19" s="20">
        <f>+'[1]Total Deforestation'!E16</f>
        <v>7272.27</v>
      </c>
      <c r="D19" s="20">
        <f>+C5</f>
        <v>200110</v>
      </c>
      <c r="E19" s="20">
        <f>+EF!B2</f>
        <v>0.5</v>
      </c>
      <c r="F19" s="21">
        <f>+EF!B3</f>
        <v>9</v>
      </c>
      <c r="G19" s="22">
        <f t="shared" si="2"/>
        <v>6548.6427736500009</v>
      </c>
      <c r="H19" s="20">
        <f>+EF!B4</f>
        <v>0.11</v>
      </c>
      <c r="I19" s="22">
        <f t="shared" si="3"/>
        <v>80.038967233500003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2.75" customHeight="1" x14ac:dyDescent="0.2">
      <c r="A20" s="18" t="s">
        <v>61</v>
      </c>
      <c r="B20" s="19"/>
      <c r="C20" s="20">
        <f>+'[1]Total Deforestation'!E17</f>
        <v>5696.55</v>
      </c>
      <c r="D20" s="20">
        <f>+C5</f>
        <v>200110</v>
      </c>
      <c r="E20" s="20">
        <f>+EF!B2</f>
        <v>0.5</v>
      </c>
      <c r="F20" s="21">
        <f>+EF!B3</f>
        <v>9</v>
      </c>
      <c r="G20" s="22">
        <f t="shared" si="2"/>
        <v>5129.7147922499998</v>
      </c>
      <c r="H20" s="20">
        <f>+EF!B4</f>
        <v>0.11</v>
      </c>
      <c r="I20" s="22">
        <f t="shared" si="3"/>
        <v>62.696514127499995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2.75" customHeight="1" x14ac:dyDescent="0.2">
      <c r="A21" s="18" t="s">
        <v>62</v>
      </c>
      <c r="B21" s="19"/>
      <c r="C21" s="20">
        <f>+'[1]Total Deforestation'!E18</f>
        <v>6164.1900000000005</v>
      </c>
      <c r="D21" s="20">
        <f>+C5</f>
        <v>200110</v>
      </c>
      <c r="E21" s="20">
        <f>+EF!B2</f>
        <v>0.5</v>
      </c>
      <c r="F21" s="21">
        <f>+EF!B3</f>
        <v>9</v>
      </c>
      <c r="G21" s="22">
        <f>C21*D21*E21*F21/1000000</f>
        <v>5550.8222740500005</v>
      </c>
      <c r="H21" s="20">
        <f>+EF!B4</f>
        <v>0.11</v>
      </c>
      <c r="I21" s="22">
        <f>C21*D21*E21*H21/1000000</f>
        <v>67.843383349500002</v>
      </c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18" t="s">
        <v>63</v>
      </c>
      <c r="B22" s="19"/>
      <c r="C22" s="20">
        <f>+'[1]Total Deforestation'!E19</f>
        <v>6451.2</v>
      </c>
      <c r="D22" s="20">
        <f>+C5</f>
        <v>200110</v>
      </c>
      <c r="E22" s="20">
        <f>+EF!B2</f>
        <v>0.5</v>
      </c>
      <c r="F22" s="21">
        <f>+EF!B3</f>
        <v>9</v>
      </c>
      <c r="G22" s="22">
        <f t="shared" ref="G22:G24" si="4">C22*D22*E22*F22/1000000</f>
        <v>5809.2733440000002</v>
      </c>
      <c r="H22" s="20">
        <f>+EF!B4</f>
        <v>0.11</v>
      </c>
      <c r="I22" s="22">
        <f t="shared" ref="I22:I24" si="5">C22*D22*E22*H22/1000000</f>
        <v>71.002229760000006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18" t="s">
        <v>64</v>
      </c>
      <c r="B23" s="19"/>
      <c r="C23" s="20">
        <f>+'[1]Total Deforestation'!E20</f>
        <v>5276.6100000000006</v>
      </c>
      <c r="D23" s="20">
        <f>+C5</f>
        <v>200110</v>
      </c>
      <c r="E23" s="20">
        <f>+EF!B2</f>
        <v>0.5</v>
      </c>
      <c r="F23" s="21">
        <f>+EF!B3</f>
        <v>9</v>
      </c>
      <c r="G23" s="22">
        <f t="shared" si="4"/>
        <v>4751.5609219500011</v>
      </c>
      <c r="H23" s="20">
        <f>+EF!B4</f>
        <v>0.11</v>
      </c>
      <c r="I23" s="22">
        <f t="shared" si="5"/>
        <v>58.074633490500013</v>
      </c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18" t="s">
        <v>65</v>
      </c>
      <c r="B24" s="19"/>
      <c r="C24" s="20">
        <f>+'[1]Total Deforestation'!E21</f>
        <v>3126.6000000000004</v>
      </c>
      <c r="D24" s="20">
        <f>+C5</f>
        <v>200110</v>
      </c>
      <c r="E24" s="20">
        <f>+EF!B2</f>
        <v>0.5</v>
      </c>
      <c r="F24" s="21">
        <f>+EF!B3</f>
        <v>9</v>
      </c>
      <c r="G24" s="22">
        <f t="shared" si="4"/>
        <v>2815.4876670000003</v>
      </c>
      <c r="H24" s="20">
        <f>+EF!B4</f>
        <v>0.11</v>
      </c>
      <c r="I24" s="22">
        <f t="shared" si="5"/>
        <v>34.411515930000007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0.5" customHeight="1" x14ac:dyDescent="0.2">
      <c r="A25" s="23"/>
      <c r="B25" s="23"/>
      <c r="C25" s="24"/>
      <c r="D25" s="24"/>
      <c r="E25" s="24"/>
      <c r="F25" s="25"/>
      <c r="G25" s="25"/>
      <c r="H25" s="25"/>
      <c r="I25" s="25"/>
      <c r="J25" s="25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19" t="s">
        <v>66</v>
      </c>
      <c r="B26" s="19"/>
      <c r="C26" s="20">
        <f>+'[1]Total Deforestation'!D12</f>
        <v>12408.21</v>
      </c>
      <c r="D26" s="20">
        <f>+C4</f>
        <v>172530</v>
      </c>
      <c r="E26" s="20">
        <f>+EF!B2</f>
        <v>0.5</v>
      </c>
      <c r="F26" s="21">
        <f>+EF!B3</f>
        <v>9</v>
      </c>
      <c r="G26" s="22">
        <f t="shared" ref="G26:G45" si="6">C26*D26*E26*F26/1000000</f>
        <v>9633.5481208500005</v>
      </c>
      <c r="H26" s="20">
        <f>+EF!B4</f>
        <v>0.11</v>
      </c>
      <c r="I26" s="22">
        <f t="shared" ref="I26:I45" si="7">C26*D26*E26*H26/1000000</f>
        <v>117.7433659215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19" t="s">
        <v>67</v>
      </c>
      <c r="B27" s="19"/>
      <c r="C27" s="20">
        <f>+'[1]Total Deforestation'!D13</f>
        <v>31862.07</v>
      </c>
      <c r="D27" s="20">
        <f>+C4</f>
        <v>172530</v>
      </c>
      <c r="E27" s="20">
        <f>+EF!B2</f>
        <v>0.5</v>
      </c>
      <c r="F27" s="21">
        <f>+EF!B3</f>
        <v>9</v>
      </c>
      <c r="G27" s="22">
        <f>C27*D27*E27*F27/1000000</f>
        <v>24737.23321695</v>
      </c>
      <c r="H27" s="20">
        <f>+EF!B4</f>
        <v>0.11</v>
      </c>
      <c r="I27" s="22">
        <f>C27*D27*E27*H27/1000000</f>
        <v>302.34396154050006</v>
      </c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19" t="s">
        <v>68</v>
      </c>
      <c r="B28" s="19"/>
      <c r="C28" s="20">
        <f>+'[1]Total Deforestation'!D14</f>
        <v>26751.600000000002</v>
      </c>
      <c r="D28" s="20">
        <f>+C4</f>
        <v>172530</v>
      </c>
      <c r="E28" s="20">
        <f>+EF!B2</f>
        <v>0.5</v>
      </c>
      <c r="F28" s="21">
        <f>+EF!B3</f>
        <v>9</v>
      </c>
      <c r="G28" s="22">
        <f t="shared" si="6"/>
        <v>20769.540966</v>
      </c>
      <c r="H28" s="20">
        <f>+EF!B4</f>
        <v>0.11</v>
      </c>
      <c r="I28" s="22">
        <f t="shared" si="7"/>
        <v>253.84994514000002</v>
      </c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19" t="s">
        <v>69</v>
      </c>
      <c r="B29" s="19"/>
      <c r="C29" s="20">
        <f>+'[1]Total Deforestation'!D15</f>
        <v>19440.09</v>
      </c>
      <c r="D29" s="20">
        <f>+C4</f>
        <v>172530</v>
      </c>
      <c r="E29" s="20">
        <f>+EF!B2</f>
        <v>0.5</v>
      </c>
      <c r="F29" s="21">
        <f>+EF!B3</f>
        <v>9</v>
      </c>
      <c r="G29" s="22">
        <f t="shared" si="6"/>
        <v>15092.99427465</v>
      </c>
      <c r="H29" s="20">
        <f>+EF!B4</f>
        <v>0.11</v>
      </c>
      <c r="I29" s="22">
        <f t="shared" si="7"/>
        <v>184.46993002349998</v>
      </c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19" t="s">
        <v>70</v>
      </c>
      <c r="B30" s="19"/>
      <c r="C30" s="20">
        <f>+'[1]Total Deforestation'!D16</f>
        <v>20312.91</v>
      </c>
      <c r="D30" s="20">
        <f>+C4</f>
        <v>172530</v>
      </c>
      <c r="E30" s="20">
        <f>+EF!B2</f>
        <v>0.5</v>
      </c>
      <c r="F30" s="21">
        <f>+EF!B3</f>
        <v>9</v>
      </c>
      <c r="G30" s="22">
        <f t="shared" si="6"/>
        <v>15770.63863035</v>
      </c>
      <c r="H30" s="20">
        <f>+EF!B4</f>
        <v>0.11</v>
      </c>
      <c r="I30" s="22">
        <f t="shared" si="7"/>
        <v>192.75224992650001</v>
      </c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19" t="s">
        <v>71</v>
      </c>
      <c r="B31" s="19"/>
      <c r="C31" s="20">
        <f>+'[1]Total Deforestation'!D17</f>
        <v>15597.539999999999</v>
      </c>
      <c r="D31" s="20">
        <f>+C4</f>
        <v>172530</v>
      </c>
      <c r="E31" s="20">
        <f>+EF!B2</f>
        <v>0.5</v>
      </c>
      <c r="F31" s="21">
        <f>+EF!B3</f>
        <v>9</v>
      </c>
      <c r="G31" s="22">
        <f t="shared" si="6"/>
        <v>12109.6960929</v>
      </c>
      <c r="H31" s="20">
        <f>+EF!B4</f>
        <v>0.11</v>
      </c>
      <c r="I31" s="22">
        <f t="shared" si="7"/>
        <v>148.007396691</v>
      </c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19" t="s">
        <v>72</v>
      </c>
      <c r="B32" s="19"/>
      <c r="C32" s="20">
        <f>+'[1]Total Deforestation'!D18</f>
        <v>18608.670000000002</v>
      </c>
      <c r="D32" s="20">
        <f>+C4</f>
        <v>172530</v>
      </c>
      <c r="E32" s="20">
        <f>+EF!B2</f>
        <v>0.5</v>
      </c>
      <c r="F32" s="21">
        <f>+EF!B3</f>
        <v>9</v>
      </c>
      <c r="G32" s="22">
        <f t="shared" si="6"/>
        <v>14447.492257950002</v>
      </c>
      <c r="H32" s="20">
        <f>+EF!B4</f>
        <v>0.11</v>
      </c>
      <c r="I32" s="22">
        <f t="shared" si="7"/>
        <v>176.58046093050004</v>
      </c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21" ht="12.75" customHeight="1" x14ac:dyDescent="0.2">
      <c r="A33" s="19" t="s">
        <v>73</v>
      </c>
      <c r="B33" s="19"/>
      <c r="C33" s="20">
        <f>+'[1]Total Deforestation'!D19</f>
        <v>14315.76</v>
      </c>
      <c r="D33" s="20">
        <f>+C4</f>
        <v>172530</v>
      </c>
      <c r="E33" s="20">
        <f>+EF!B2</f>
        <v>0.5</v>
      </c>
      <c r="F33" s="21">
        <f>+EF!B3</f>
        <v>9</v>
      </c>
      <c r="G33" s="22">
        <f t="shared" si="6"/>
        <v>11114.5413276</v>
      </c>
      <c r="H33" s="20">
        <f>+EF!B4</f>
        <v>0.11</v>
      </c>
      <c r="I33" s="22">
        <f t="shared" si="7"/>
        <v>135.84439400400001</v>
      </c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21" ht="12.75" customHeight="1" x14ac:dyDescent="0.2">
      <c r="A34" s="19" t="s">
        <v>74</v>
      </c>
      <c r="B34" s="19"/>
      <c r="C34" s="20">
        <f>+'[1]Total Deforestation'!D20</f>
        <v>14412.6</v>
      </c>
      <c r="D34" s="20">
        <f>+C4</f>
        <v>172530</v>
      </c>
      <c r="E34" s="20">
        <f>+EF!B2</f>
        <v>0.5</v>
      </c>
      <c r="F34" s="21">
        <f>+EF!B3</f>
        <v>9</v>
      </c>
      <c r="G34" s="22">
        <f t="shared" si="6"/>
        <v>11189.726451</v>
      </c>
      <c r="H34" s="20">
        <f>+EF!B4</f>
        <v>0.11</v>
      </c>
      <c r="I34" s="22">
        <f t="shared" si="7"/>
        <v>136.76332328999999</v>
      </c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1" ht="12.75" customHeight="1" x14ac:dyDescent="0.2">
      <c r="A35" s="19" t="s">
        <v>75</v>
      </c>
      <c r="B35" s="19"/>
      <c r="C35" s="20">
        <f>+'[1]Total Deforestation'!D21</f>
        <v>8117.55</v>
      </c>
      <c r="D35" s="20">
        <f>+C4</f>
        <v>172530</v>
      </c>
      <c r="E35" s="20">
        <f>+EF!B2</f>
        <v>0.5</v>
      </c>
      <c r="F35" s="21">
        <f>+EF!B3</f>
        <v>9</v>
      </c>
      <c r="G35" s="22">
        <f>C35*D35*E35*F35/1000000</f>
        <v>6302.3440567500002</v>
      </c>
      <c r="H35" s="20">
        <f>+EF!B4</f>
        <v>0.11</v>
      </c>
      <c r="I35" s="22">
        <f>C35*D35*E35*H35/1000000</f>
        <v>77.028649582499995</v>
      </c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1" ht="10.5" customHeight="1" x14ac:dyDescent="0.2">
      <c r="A36" s="23"/>
      <c r="B36" s="23"/>
      <c r="C36" s="24"/>
      <c r="D36" s="24"/>
      <c r="E36" s="24"/>
      <c r="F36" s="25"/>
      <c r="G36" s="25"/>
      <c r="H36" s="25"/>
      <c r="I36" s="25"/>
      <c r="J36" s="25"/>
      <c r="K36" s="3"/>
      <c r="L36" s="3"/>
      <c r="M36" s="3"/>
      <c r="N36" s="3"/>
      <c r="O36" s="3"/>
      <c r="P36" s="3"/>
      <c r="Q36" s="3"/>
      <c r="R36" s="3"/>
      <c r="S36" s="3"/>
    </row>
    <row r="37" spans="1:21" ht="12.75" customHeight="1" x14ac:dyDescent="0.2">
      <c r="A37" s="19" t="s">
        <v>76</v>
      </c>
      <c r="B37" s="19"/>
      <c r="C37" s="20">
        <f>+'[1]Total Deforestation'!F12</f>
        <v>19876.68</v>
      </c>
      <c r="D37" s="20">
        <f>+C6</f>
        <v>238240</v>
      </c>
      <c r="E37" s="20">
        <f>+EF!B2</f>
        <v>0.5</v>
      </c>
      <c r="F37" s="21">
        <f>+EF!B3</f>
        <v>9</v>
      </c>
      <c r="G37" s="22">
        <f t="shared" si="6"/>
        <v>21309.391094399998</v>
      </c>
      <c r="H37" s="20">
        <f>+EF!B4</f>
        <v>0.11</v>
      </c>
      <c r="I37" s="22">
        <f t="shared" si="7"/>
        <v>260.44811337599998</v>
      </c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1" ht="12.75" customHeight="1" x14ac:dyDescent="0.2">
      <c r="A38" s="19" t="s">
        <v>77</v>
      </c>
      <c r="B38" s="19"/>
      <c r="C38" s="20">
        <f>+'[1]Total Deforestation'!F13</f>
        <v>27902.43</v>
      </c>
      <c r="D38" s="20">
        <f>+C6</f>
        <v>238240</v>
      </c>
      <c r="E38" s="20">
        <f>+EF!B2</f>
        <v>0.5</v>
      </c>
      <c r="F38" s="21">
        <f>+EF!B3</f>
        <v>9</v>
      </c>
      <c r="G38" s="22">
        <f t="shared" si="6"/>
        <v>29913.637154399999</v>
      </c>
      <c r="H38" s="20">
        <f>+EF!B4</f>
        <v>0.11</v>
      </c>
      <c r="I38" s="22">
        <f t="shared" si="7"/>
        <v>365.61112077599995</v>
      </c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21" ht="12.75" customHeight="1" x14ac:dyDescent="0.2">
      <c r="A39" s="19" t="s">
        <v>78</v>
      </c>
      <c r="B39" s="19"/>
      <c r="C39" s="20">
        <f>+'[1]Total Deforestation'!F14</f>
        <v>19860.12</v>
      </c>
      <c r="D39" s="20">
        <f>+C6</f>
        <v>238240</v>
      </c>
      <c r="E39" s="20">
        <f>+EF!B2</f>
        <v>0.5</v>
      </c>
      <c r="F39" s="21">
        <f>+EF!B3</f>
        <v>9</v>
      </c>
      <c r="G39" s="22">
        <f t="shared" si="6"/>
        <v>21291.637449600003</v>
      </c>
      <c r="H39" s="20">
        <f>+EF!B4</f>
        <v>0.11</v>
      </c>
      <c r="I39" s="22">
        <f t="shared" si="7"/>
        <v>260.231124384</v>
      </c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21" ht="12.75" customHeight="1" x14ac:dyDescent="0.2">
      <c r="A40" s="19" t="s">
        <v>79</v>
      </c>
      <c r="B40" s="19"/>
      <c r="C40" s="20">
        <f>+'[1]Total Deforestation'!F15</f>
        <v>24379.019999999997</v>
      </c>
      <c r="D40" s="20">
        <f>+C6</f>
        <v>238240</v>
      </c>
      <c r="E40" s="20">
        <f>+EF!B2</f>
        <v>0.5</v>
      </c>
      <c r="F40" s="21">
        <f>+EF!B3</f>
        <v>9</v>
      </c>
      <c r="G40" s="22">
        <f t="shared" si="6"/>
        <v>26136.259761599998</v>
      </c>
      <c r="H40" s="20">
        <f>+EF!B4</f>
        <v>0.11</v>
      </c>
      <c r="I40" s="22">
        <f t="shared" si="7"/>
        <v>319.44317486399996</v>
      </c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21" ht="12.75" customHeight="1" x14ac:dyDescent="0.2">
      <c r="A41" s="19" t="s">
        <v>80</v>
      </c>
      <c r="B41" s="19"/>
      <c r="C41" s="20">
        <f>+'[1]Total Deforestation'!F16</f>
        <v>26335.620000000003</v>
      </c>
      <c r="D41" s="20">
        <f>+C6</f>
        <v>238240</v>
      </c>
      <c r="E41" s="20">
        <f>+EF!B2</f>
        <v>0.5</v>
      </c>
      <c r="F41" s="21">
        <f>+EF!B3</f>
        <v>9</v>
      </c>
      <c r="G41" s="22">
        <f t="shared" si="6"/>
        <v>28233.891489600002</v>
      </c>
      <c r="H41" s="20">
        <f>+EF!B4</f>
        <v>0.11</v>
      </c>
      <c r="I41" s="22">
        <f t="shared" si="7"/>
        <v>345.08089598400005</v>
      </c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1" ht="12.75" customHeight="1" x14ac:dyDescent="0.2">
      <c r="A42" s="19" t="s">
        <v>81</v>
      </c>
      <c r="B42" s="19"/>
      <c r="C42" s="20">
        <f>+'[1]Total Deforestation'!F17</f>
        <v>37896.480000000003</v>
      </c>
      <c r="D42" s="20">
        <f>+C6</f>
        <v>238240</v>
      </c>
      <c r="E42" s="20">
        <f>+EF!B2</f>
        <v>0.5</v>
      </c>
      <c r="F42" s="21">
        <f>+EF!B3</f>
        <v>9</v>
      </c>
      <c r="G42" s="22">
        <f t="shared" si="6"/>
        <v>40628.0582784</v>
      </c>
      <c r="H42" s="20">
        <f>+EF!B4</f>
        <v>0.11</v>
      </c>
      <c r="I42" s="22">
        <f t="shared" si="7"/>
        <v>496.56515673600006</v>
      </c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1" ht="12.75" customHeight="1" x14ac:dyDescent="0.2">
      <c r="A43" s="19" t="s">
        <v>82</v>
      </c>
      <c r="B43" s="19"/>
      <c r="C43" s="20">
        <f>+'[1]Total Deforestation'!F18</f>
        <v>34257.15</v>
      </c>
      <c r="D43" s="20">
        <f>+C6</f>
        <v>238240</v>
      </c>
      <c r="E43" s="20">
        <f>+EF!B2</f>
        <v>0.5</v>
      </c>
      <c r="F43" s="21">
        <f>+EF!B3</f>
        <v>9</v>
      </c>
      <c r="G43" s="22">
        <f t="shared" si="6"/>
        <v>36726.405372000001</v>
      </c>
      <c r="H43" s="20">
        <f>+EF!B4</f>
        <v>0.11</v>
      </c>
      <c r="I43" s="22">
        <f t="shared" si="7"/>
        <v>448.87828788000002</v>
      </c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1" ht="12.75" customHeight="1" x14ac:dyDescent="0.2">
      <c r="A44" s="19" t="s">
        <v>83</v>
      </c>
      <c r="B44" s="19"/>
      <c r="C44" s="20">
        <f>+'[1]Total Deforestation'!F19</f>
        <v>31059.63</v>
      </c>
      <c r="D44" s="20">
        <f>+C6</f>
        <v>238240</v>
      </c>
      <c r="E44" s="20">
        <f>+EF!B2</f>
        <v>0.5</v>
      </c>
      <c r="F44" s="21">
        <f>+EF!B3</f>
        <v>9</v>
      </c>
      <c r="G44" s="22">
        <f t="shared" si="6"/>
        <v>33298.408130399999</v>
      </c>
      <c r="H44" s="20">
        <f>+EF!B4</f>
        <v>0.11</v>
      </c>
      <c r="I44" s="22">
        <f t="shared" si="7"/>
        <v>406.98054381599997</v>
      </c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1" ht="12.75" customHeight="1" x14ac:dyDescent="0.2">
      <c r="A45" s="19" t="s">
        <v>84</v>
      </c>
      <c r="B45" s="19"/>
      <c r="C45" s="20">
        <f>+'[1]Total Deforestation'!F20</f>
        <v>30633.48</v>
      </c>
      <c r="D45" s="20">
        <f>+C6</f>
        <v>238240</v>
      </c>
      <c r="E45" s="20">
        <f>+EF!B2</f>
        <v>0.5</v>
      </c>
      <c r="F45" s="21">
        <f>+EF!B3</f>
        <v>9</v>
      </c>
      <c r="G45" s="22">
        <f t="shared" si="6"/>
        <v>32841.541238400001</v>
      </c>
      <c r="H45" s="20">
        <f>+EF!B4</f>
        <v>0.11</v>
      </c>
      <c r="I45" s="22">
        <f t="shared" si="7"/>
        <v>401.39661513599998</v>
      </c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1" ht="12.75" customHeight="1" x14ac:dyDescent="0.2">
      <c r="A46" s="19" t="s">
        <v>85</v>
      </c>
      <c r="B46" s="19"/>
      <c r="C46" s="20">
        <f>+'[1]Total Deforestation'!F21</f>
        <v>31408.829999999998</v>
      </c>
      <c r="D46" s="20">
        <f>+C6</f>
        <v>238240</v>
      </c>
      <c r="E46" s="20">
        <f>+EF!B2</f>
        <v>0.5</v>
      </c>
      <c r="F46" s="21">
        <f>+EF!B3</f>
        <v>9</v>
      </c>
      <c r="G46" s="22">
        <f>C46*D46*E46*F46/1000000</f>
        <v>33672.778466399999</v>
      </c>
      <c r="H46" s="20">
        <f>+EF!B4</f>
        <v>0.11</v>
      </c>
      <c r="I46" s="22">
        <f>C46*D46*E46*H46/1000000</f>
        <v>411.556181256</v>
      </c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1" ht="12.75" customHeight="1" x14ac:dyDescent="0.2">
      <c r="A47" s="34" t="s">
        <v>5</v>
      </c>
      <c r="B47" s="35"/>
      <c r="C47" s="36">
        <f>+SUM(C15:C46)</f>
        <v>517200.48000000004</v>
      </c>
      <c r="D47" s="37"/>
      <c r="E47" s="37"/>
      <c r="F47" s="37"/>
      <c r="G47" s="38">
        <f>+SUM(G15:G46)</f>
        <v>491833.02302999998</v>
      </c>
      <c r="H47" s="37"/>
      <c r="I47" s="38">
        <f>+SUM(I15:I46)</f>
        <v>6011.2925037000005</v>
      </c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1" ht="12.75" customHeight="1" x14ac:dyDescent="0.2">
      <c r="A48" s="3" t="s">
        <v>51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21" ht="12.75" customHeight="1" x14ac:dyDescent="0.25">
      <c r="A52" s="1" t="s">
        <v>96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21" ht="23.25" customHeight="1" x14ac:dyDescent="0.2">
      <c r="A53" s="28" t="s">
        <v>52</v>
      </c>
      <c r="B53" s="4" t="s">
        <v>53</v>
      </c>
      <c r="C53" s="4" t="s">
        <v>54</v>
      </c>
      <c r="D53" s="4" t="s">
        <v>55</v>
      </c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2"/>
    </row>
    <row r="54" spans="1:21" ht="12.75" customHeight="1" x14ac:dyDescent="0.2">
      <c r="A54" s="32">
        <v>2008</v>
      </c>
      <c r="B54" s="29">
        <f t="shared" ref="B54:B63" si="8">+G15+G26+G37</f>
        <v>32765.063832899999</v>
      </c>
      <c r="C54" s="29">
        <f t="shared" ref="C54:C63" si="9">+I15+I26+I37</f>
        <v>400.46189129099997</v>
      </c>
      <c r="D54" s="30">
        <f>+B54*21+C54*310</f>
        <v>812209.52679110994</v>
      </c>
      <c r="E54" s="3"/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</row>
    <row r="55" spans="1:21" ht="12.75" customHeight="1" x14ac:dyDescent="0.2">
      <c r="A55" s="33">
        <v>2009</v>
      </c>
      <c r="B55" s="29">
        <f t="shared" si="8"/>
        <v>59277.865819949999</v>
      </c>
      <c r="C55" s="29">
        <f t="shared" si="9"/>
        <v>724.50724891050004</v>
      </c>
      <c r="D55" s="30">
        <f t="shared" ref="D55:D62" si="10">+B55*21+C55*310</f>
        <v>1469432.429381205</v>
      </c>
      <c r="E55" s="3"/>
      <c r="F55" s="3"/>
      <c r="G55" s="3"/>
      <c r="H55" s="3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</row>
    <row r="56" spans="1:21" ht="12.75" customHeight="1" x14ac:dyDescent="0.2">
      <c r="A56" s="33">
        <v>2010</v>
      </c>
      <c r="B56" s="29">
        <f t="shared" si="8"/>
        <v>46952.541186300004</v>
      </c>
      <c r="C56" s="29">
        <f t="shared" si="9"/>
        <v>573.86439227699998</v>
      </c>
      <c r="D56" s="30">
        <f t="shared" si="10"/>
        <v>1163901.3265181701</v>
      </c>
      <c r="E56" s="3"/>
      <c r="F56" s="3"/>
      <c r="G56" s="3"/>
      <c r="H56" s="3"/>
      <c r="I56" s="3"/>
      <c r="J56" s="3"/>
      <c r="K56" s="3"/>
      <c r="L56" s="2"/>
      <c r="M56" s="2"/>
      <c r="N56" s="2"/>
      <c r="O56" s="2"/>
      <c r="P56" s="2"/>
      <c r="Q56" s="2"/>
      <c r="R56" s="2"/>
      <c r="S56" s="2"/>
    </row>
    <row r="57" spans="1:21" ht="12.75" customHeight="1" x14ac:dyDescent="0.2">
      <c r="A57" s="33">
        <v>2011</v>
      </c>
      <c r="B57" s="29">
        <f t="shared" si="8"/>
        <v>45896.528626200001</v>
      </c>
      <c r="C57" s="29">
        <f t="shared" si="9"/>
        <v>560.9575720979999</v>
      </c>
      <c r="D57" s="30">
        <f t="shared" si="10"/>
        <v>1137723.9485005799</v>
      </c>
      <c r="E57" s="3"/>
      <c r="F57" s="3"/>
      <c r="G57" s="3"/>
      <c r="H57" s="3"/>
      <c r="I57" s="3"/>
      <c r="J57" s="3"/>
      <c r="K57" s="3"/>
      <c r="L57" s="2"/>
      <c r="M57" s="2"/>
      <c r="N57" s="2"/>
      <c r="O57" s="2"/>
      <c r="P57" s="2"/>
      <c r="Q57" s="2"/>
      <c r="R57" s="2"/>
      <c r="S57" s="2"/>
    </row>
    <row r="58" spans="1:21" ht="12.75" customHeight="1" x14ac:dyDescent="0.2">
      <c r="A58" s="32">
        <v>2012</v>
      </c>
      <c r="B58" s="29">
        <f t="shared" si="8"/>
        <v>50553.1728936</v>
      </c>
      <c r="C58" s="29">
        <f t="shared" si="9"/>
        <v>617.87211314400008</v>
      </c>
      <c r="D58" s="30">
        <f t="shared" si="10"/>
        <v>1253156.98584024</v>
      </c>
      <c r="E58" s="3"/>
      <c r="F58" s="3"/>
      <c r="G58" s="3"/>
      <c r="H58" s="3"/>
      <c r="I58" s="3"/>
      <c r="J58" s="3"/>
      <c r="K58" s="3"/>
      <c r="L58" s="2"/>
      <c r="M58" s="2"/>
      <c r="N58" s="2"/>
      <c r="O58" s="2"/>
      <c r="P58" s="2"/>
      <c r="Q58" s="2"/>
      <c r="R58" s="2"/>
      <c r="S58" s="2"/>
    </row>
    <row r="59" spans="1:21" ht="12.75" customHeight="1" x14ac:dyDescent="0.2">
      <c r="A59" s="33">
        <v>2013</v>
      </c>
      <c r="B59" s="29">
        <f t="shared" si="8"/>
        <v>57867.469163549998</v>
      </c>
      <c r="C59" s="29">
        <f t="shared" si="9"/>
        <v>707.2690675545</v>
      </c>
      <c r="D59" s="30">
        <f t="shared" si="10"/>
        <v>1434470.263376445</v>
      </c>
      <c r="E59" s="3"/>
      <c r="F59" s="3"/>
      <c r="G59" s="3"/>
      <c r="H59" s="3"/>
      <c r="I59" s="3"/>
      <c r="J59" s="3"/>
      <c r="K59" s="3"/>
      <c r="L59" s="2"/>
      <c r="M59" s="2"/>
      <c r="N59" s="2"/>
      <c r="O59" s="2"/>
      <c r="P59" s="2"/>
      <c r="Q59" s="2"/>
      <c r="R59" s="2"/>
      <c r="S59" s="2"/>
    </row>
    <row r="60" spans="1:21" ht="12.75" customHeight="1" x14ac:dyDescent="0.2">
      <c r="A60" s="33">
        <v>2014</v>
      </c>
      <c r="B60" s="29">
        <f t="shared" si="8"/>
        <v>56724.719904000005</v>
      </c>
      <c r="C60" s="29">
        <f t="shared" si="9"/>
        <v>693.30213216000004</v>
      </c>
      <c r="D60" s="30">
        <f t="shared" si="10"/>
        <v>1406142.7789536002</v>
      </c>
      <c r="E60" s="3"/>
      <c r="F60" s="3"/>
      <c r="G60" s="3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</row>
    <row r="61" spans="1:21" ht="12.75" customHeight="1" x14ac:dyDescent="0.2">
      <c r="A61" s="33">
        <v>2015</v>
      </c>
      <c r="B61" s="29">
        <f t="shared" si="8"/>
        <v>50222.222802000004</v>
      </c>
      <c r="C61" s="29">
        <f t="shared" si="9"/>
        <v>613.82716757999992</v>
      </c>
      <c r="D61" s="30">
        <f t="shared" si="10"/>
        <v>1244953.1007918003</v>
      </c>
      <c r="E61" s="3"/>
      <c r="F61" s="3"/>
      <c r="G61" s="3"/>
      <c r="H61" s="3"/>
      <c r="I61" s="3"/>
      <c r="J61" s="3"/>
      <c r="K61" s="3"/>
      <c r="L61" s="2"/>
      <c r="M61" s="2"/>
      <c r="N61" s="2"/>
      <c r="O61" s="2"/>
      <c r="P61" s="2"/>
      <c r="Q61" s="2"/>
      <c r="R61" s="2"/>
      <c r="S61" s="2"/>
    </row>
    <row r="62" spans="1:21" ht="12.75" customHeight="1" x14ac:dyDescent="0.2">
      <c r="A62" s="32">
        <v>2016</v>
      </c>
      <c r="B62" s="29">
        <f t="shared" si="8"/>
        <v>48782.828611350007</v>
      </c>
      <c r="C62" s="29">
        <f t="shared" si="9"/>
        <v>596.23457191650004</v>
      </c>
      <c r="D62" s="30">
        <f t="shared" si="10"/>
        <v>1209272.1181324653</v>
      </c>
      <c r="E62" s="3"/>
      <c r="F62" s="3"/>
      <c r="G62" s="3"/>
      <c r="H62" s="3"/>
      <c r="I62" s="3"/>
      <c r="J62" s="3"/>
      <c r="K62" s="3"/>
      <c r="L62" s="2"/>
      <c r="M62" s="2"/>
      <c r="N62" s="2"/>
      <c r="O62" s="2"/>
      <c r="P62" s="2"/>
      <c r="Q62" s="2"/>
      <c r="R62" s="2"/>
      <c r="S62" s="2"/>
    </row>
    <row r="63" spans="1:21" ht="12.75" customHeight="1" x14ac:dyDescent="0.2">
      <c r="A63" s="33">
        <v>2017</v>
      </c>
      <c r="B63" s="29">
        <f t="shared" si="8"/>
        <v>42790.610190150001</v>
      </c>
      <c r="C63" s="29">
        <f t="shared" si="9"/>
        <v>522.99634676849996</v>
      </c>
      <c r="D63" s="30">
        <f>+B63*21+C63*310</f>
        <v>1060731.681491385</v>
      </c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</row>
    <row r="64" spans="1:21" ht="12.75" customHeight="1" x14ac:dyDescent="0.2">
      <c r="A64" s="26" t="s">
        <v>5</v>
      </c>
      <c r="B64" s="26">
        <f>SUM(B54:B63)</f>
        <v>491833.02303000004</v>
      </c>
      <c r="C64" s="26">
        <f>SUM(C54:C63)</f>
        <v>6011.2925036999995</v>
      </c>
      <c r="D64" s="26">
        <f>SUM(D54:D63)</f>
        <v>12191994.159777001</v>
      </c>
      <c r="E64" s="3"/>
      <c r="F64" s="3"/>
      <c r="G64" s="3"/>
      <c r="H64" s="3"/>
      <c r="I64" s="3"/>
      <c r="J64" s="3"/>
      <c r="K64" s="3"/>
      <c r="L64" s="2"/>
      <c r="M64" s="2"/>
      <c r="N64" s="2"/>
      <c r="O64" s="2"/>
      <c r="P64" s="2"/>
      <c r="Q64" s="2"/>
      <c r="R64" s="2"/>
      <c r="S64" s="2"/>
    </row>
    <row r="65" spans="1:19" ht="12.75" customHeight="1" x14ac:dyDescent="0.2">
      <c r="A65" s="26" t="s">
        <v>25</v>
      </c>
      <c r="B65" s="26">
        <f>+AVERAGE(B54:B63)</f>
        <v>49183.302303000004</v>
      </c>
      <c r="C65" s="26">
        <f>+AVERAGE(C54:C63)</f>
        <v>601.12925036999991</v>
      </c>
      <c r="D65" s="26">
        <f>+AVERAGE(D54:D63)</f>
        <v>1219199.4159777001</v>
      </c>
      <c r="E65" s="3"/>
      <c r="F65" s="3"/>
      <c r="G65" s="3"/>
      <c r="H65" s="3"/>
      <c r="I65" s="3"/>
      <c r="J65" s="3"/>
      <c r="K65" s="27"/>
      <c r="L65" s="27"/>
      <c r="M65" s="27"/>
      <c r="N65" s="27"/>
      <c r="O65" s="27"/>
      <c r="P65" s="27"/>
      <c r="Q65" s="27"/>
      <c r="R65" s="27"/>
      <c r="S65" s="27"/>
    </row>
    <row r="66" spans="1:19" ht="12.75" customHeight="1" x14ac:dyDescent="0.2">
      <c r="A66" s="7"/>
      <c r="B66" s="31"/>
      <c r="C66" s="31"/>
      <c r="D66" s="3"/>
      <c r="E66" s="3"/>
      <c r="F66" s="3"/>
      <c r="G66" s="3"/>
      <c r="H66" s="3"/>
      <c r="I66" s="3"/>
      <c r="J66" s="3"/>
      <c r="K66" s="27"/>
      <c r="L66" s="27"/>
      <c r="M66" s="27"/>
      <c r="N66" s="27"/>
      <c r="O66" s="27"/>
      <c r="P66" s="27"/>
      <c r="Q66" s="27"/>
      <c r="R66" s="27"/>
      <c r="S66" s="27"/>
    </row>
    <row r="67" spans="1:19" ht="12.75" customHeight="1" x14ac:dyDescent="0.2">
      <c r="A67" s="40"/>
      <c r="B67" s="41"/>
      <c r="C67" s="41"/>
      <c r="D67" s="40"/>
      <c r="E67" s="40"/>
      <c r="F67" s="40"/>
      <c r="G67" s="40"/>
      <c r="H67" s="4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customHeight="1" x14ac:dyDescent="0.2">
      <c r="A68" s="70" t="s">
        <v>10</v>
      </c>
      <c r="B68" s="68" t="s">
        <v>6</v>
      </c>
      <c r="C68" s="69"/>
      <c r="D68" s="69"/>
      <c r="E68" s="69"/>
      <c r="F68" s="40"/>
      <c r="G68" s="40"/>
      <c r="H68" s="4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x14ac:dyDescent="0.2">
      <c r="A69" s="70"/>
      <c r="B69" s="50" t="s">
        <v>4</v>
      </c>
      <c r="C69" s="49" t="s">
        <v>15</v>
      </c>
      <c r="D69" s="49" t="s">
        <v>16</v>
      </c>
      <c r="E69" s="49" t="s">
        <v>5</v>
      </c>
      <c r="F69" s="41"/>
      <c r="G69" s="42" t="s">
        <v>86</v>
      </c>
      <c r="H69" s="4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customHeight="1" x14ac:dyDescent="0.2">
      <c r="A70" s="51">
        <v>2008</v>
      </c>
      <c r="B70" s="44">
        <f>+'[2]Reference Level'!D11</f>
        <v>15947638.44113042</v>
      </c>
      <c r="C70" s="44">
        <f>+'[2]Reference Level'!G11</f>
        <v>3492923.159207195</v>
      </c>
      <c r="D70" s="44">
        <f>+D54</f>
        <v>812209.52679110994</v>
      </c>
      <c r="E70" s="44">
        <f>SUM(B70:D70)</f>
        <v>20252771.127128728</v>
      </c>
      <c r="F70" s="61"/>
      <c r="G70" s="45">
        <f t="shared" ref="G70:G79" si="11">+D70/E70*100</f>
        <v>4.0103624422198187</v>
      </c>
      <c r="H70" s="4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customHeight="1" x14ac:dyDescent="0.2">
      <c r="A71" s="43">
        <f t="shared" ref="A71:A79" si="12">A70+1</f>
        <v>2009</v>
      </c>
      <c r="B71" s="44">
        <f>+'[2]Reference Level'!D12</f>
        <v>28881862.30427973</v>
      </c>
      <c r="C71" s="44">
        <f>+'[2]Reference Level'!G12</f>
        <v>4823623.3374455106</v>
      </c>
      <c r="D71" s="44">
        <f t="shared" ref="D71:D79" si="13">+D55</f>
        <v>1469432.429381205</v>
      </c>
      <c r="E71" s="44">
        <f t="shared" ref="E71:E79" si="14">SUM(B71:D71)</f>
        <v>35174918.071106449</v>
      </c>
      <c r="F71" s="61"/>
      <c r="G71" s="45">
        <f t="shared" si="11"/>
        <v>4.1775006452345744</v>
      </c>
      <c r="H71" s="4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customHeight="1" x14ac:dyDescent="0.2">
      <c r="A72" s="43">
        <f t="shared" si="12"/>
        <v>2010</v>
      </c>
      <c r="B72" s="44">
        <f>+'[2]Reference Level'!D13</f>
        <v>22883407.809293777</v>
      </c>
      <c r="C72" s="44">
        <f>+'[2]Reference Level'!G13</f>
        <v>3482009.5252676234</v>
      </c>
      <c r="D72" s="44">
        <f t="shared" si="13"/>
        <v>1163901.3265181701</v>
      </c>
      <c r="E72" s="44">
        <f t="shared" si="14"/>
        <v>27529318.661079571</v>
      </c>
      <c r="F72" s="61"/>
      <c r="G72" s="45">
        <f t="shared" si="11"/>
        <v>4.2278609973870207</v>
      </c>
      <c r="H72" s="4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customHeight="1" x14ac:dyDescent="0.2">
      <c r="A73" s="43">
        <f t="shared" si="12"/>
        <v>2011</v>
      </c>
      <c r="B73" s="44">
        <f>+'[2]Reference Level'!D14</f>
        <v>22349201.957903072</v>
      </c>
      <c r="C73" s="44">
        <f>+'[2]Reference Level'!G14</f>
        <v>3342222.7479808284</v>
      </c>
      <c r="D73" s="44">
        <f t="shared" si="13"/>
        <v>1137723.9485005799</v>
      </c>
      <c r="E73" s="44">
        <f t="shared" si="14"/>
        <v>26829148.654384483</v>
      </c>
      <c r="F73" s="61"/>
      <c r="G73" s="45">
        <f t="shared" si="11"/>
        <v>4.2406263544059586</v>
      </c>
      <c r="H73" s="4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customHeight="1" x14ac:dyDescent="0.2">
      <c r="A74" s="43">
        <f t="shared" si="12"/>
        <v>2012</v>
      </c>
      <c r="B74" s="44">
        <f>+'[2]Reference Level'!D15</f>
        <v>24616376.48599577</v>
      </c>
      <c r="C74" s="44">
        <f>+'[2]Reference Level'!G15</f>
        <v>14271586.331479087</v>
      </c>
      <c r="D74" s="44">
        <f t="shared" si="13"/>
        <v>1253156.98584024</v>
      </c>
      <c r="E74" s="44">
        <f t="shared" si="14"/>
        <v>40141119.803315096</v>
      </c>
      <c r="F74" s="61"/>
      <c r="G74" s="45">
        <f t="shared" si="11"/>
        <v>3.1218784926292633</v>
      </c>
      <c r="H74" s="4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customHeight="1" x14ac:dyDescent="0.2">
      <c r="A75" s="43">
        <f t="shared" si="12"/>
        <v>2013</v>
      </c>
      <c r="B75" s="44">
        <f>+'[2]Reference Level'!D16</f>
        <v>28151275.816592246</v>
      </c>
      <c r="C75" s="44">
        <f>+'[2]Reference Level'!G16</f>
        <v>11014701.026314959</v>
      </c>
      <c r="D75" s="44">
        <f t="shared" si="13"/>
        <v>1434470.263376445</v>
      </c>
      <c r="E75" s="44">
        <f t="shared" si="14"/>
        <v>40600447.10628365</v>
      </c>
      <c r="F75" s="61"/>
      <c r="G75" s="45">
        <f t="shared" si="11"/>
        <v>3.5331390800236653</v>
      </c>
      <c r="H75" s="4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customHeight="1" x14ac:dyDescent="0.2">
      <c r="A76" s="43">
        <f t="shared" si="12"/>
        <v>2014</v>
      </c>
      <c r="B76" s="44">
        <f>+'[2]Reference Level'!D17</f>
        <v>27605941.406076148</v>
      </c>
      <c r="C76" s="44">
        <f>+'[2]Reference Level'!G17</f>
        <v>14716297.535247836</v>
      </c>
      <c r="D76" s="44">
        <f t="shared" si="13"/>
        <v>1406142.7789536002</v>
      </c>
      <c r="E76" s="44">
        <f t="shared" si="14"/>
        <v>43728381.720277578</v>
      </c>
      <c r="F76" s="61"/>
      <c r="G76" s="45">
        <f t="shared" si="11"/>
        <v>3.2156295834326483</v>
      </c>
      <c r="H76" s="4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2.75" customHeight="1" x14ac:dyDescent="0.2">
      <c r="A77" s="43">
        <f t="shared" si="12"/>
        <v>2015</v>
      </c>
      <c r="B77" s="44">
        <f>+'[2]Reference Level'!D18</f>
        <v>24436966.110886008</v>
      </c>
      <c r="C77" s="44">
        <f>+'[2]Reference Level'!G18</f>
        <v>15995273.207389209</v>
      </c>
      <c r="D77" s="44">
        <f t="shared" si="13"/>
        <v>1244953.1007918003</v>
      </c>
      <c r="E77" s="44">
        <f t="shared" si="14"/>
        <v>41677192.41906701</v>
      </c>
      <c r="F77" s="61"/>
      <c r="G77" s="45">
        <f t="shared" si="11"/>
        <v>2.9871328382049156</v>
      </c>
      <c r="H77" s="4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customHeight="1" x14ac:dyDescent="0.2">
      <c r="A78" s="43">
        <f t="shared" si="12"/>
        <v>2016</v>
      </c>
      <c r="B78" s="44">
        <f>+'[2]Reference Level'!D19</f>
        <v>23736279.021038756</v>
      </c>
      <c r="C78" s="44">
        <f>+'[2]Reference Level'!G19</f>
        <v>12362590.540559817</v>
      </c>
      <c r="D78" s="44">
        <f t="shared" si="13"/>
        <v>1209272.1181324653</v>
      </c>
      <c r="E78" s="44">
        <f t="shared" si="14"/>
        <v>37308141.679731034</v>
      </c>
      <c r="F78" s="61"/>
      <c r="G78" s="45">
        <f t="shared" si="11"/>
        <v>3.2413089038670746</v>
      </c>
      <c r="H78" s="4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customHeight="1" x14ac:dyDescent="0.2">
      <c r="A79" s="43">
        <f t="shared" si="12"/>
        <v>2017</v>
      </c>
      <c r="B79" s="44">
        <f>+'[2]Reference Level'!D20</f>
        <v>20804936.786006626</v>
      </c>
      <c r="C79" s="44">
        <f>+'[2]Reference Level'!G20</f>
        <v>14955772.263850048</v>
      </c>
      <c r="D79" s="44">
        <f t="shared" si="13"/>
        <v>1060731.681491385</v>
      </c>
      <c r="E79" s="44">
        <f t="shared" si="14"/>
        <v>36821440.73134806</v>
      </c>
      <c r="F79" s="61"/>
      <c r="G79" s="45">
        <f t="shared" si="11"/>
        <v>2.8807446434010049</v>
      </c>
      <c r="H79" s="4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customHeight="1" x14ac:dyDescent="0.2">
      <c r="A80" s="46" t="s">
        <v>5</v>
      </c>
      <c r="B80" s="47">
        <f>SUM(B70:B79)</f>
        <v>239413886.13920254</v>
      </c>
      <c r="C80" s="47">
        <f t="shared" ref="C80:E80" si="15">SUM(C70:C79)</f>
        <v>98456999.674742103</v>
      </c>
      <c r="D80" s="47">
        <f>SUM(D70:D79)</f>
        <v>12191994.159777001</v>
      </c>
      <c r="E80" s="47">
        <f t="shared" si="15"/>
        <v>350062879.97372156</v>
      </c>
      <c r="F80" s="61"/>
      <c r="G80" s="48"/>
      <c r="H80" s="4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2.75" customHeight="1" x14ac:dyDescent="0.2">
      <c r="A81" s="46" t="s">
        <v>25</v>
      </c>
      <c r="B81" s="47">
        <f t="shared" ref="B81:E81" si="16">AVERAGE(B70:B79)</f>
        <v>23941388.613920253</v>
      </c>
      <c r="C81" s="47">
        <f t="shared" si="16"/>
        <v>9845699.967474211</v>
      </c>
      <c r="D81" s="47">
        <f>AVERAGE(D70:D79)</f>
        <v>1219199.4159777001</v>
      </c>
      <c r="E81" s="47">
        <f t="shared" si="16"/>
        <v>35006287.997372158</v>
      </c>
      <c r="F81" s="41"/>
      <c r="G81" s="57">
        <f>AVERAGE(G70:G79)</f>
        <v>3.5636183980805938</v>
      </c>
      <c r="H81" s="4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2.75" customHeight="1" x14ac:dyDescent="0.2">
      <c r="A82" s="40"/>
      <c r="B82" s="40"/>
      <c r="C82" s="40"/>
      <c r="D82" s="40"/>
      <c r="E82" s="40"/>
      <c r="F82" s="40"/>
      <c r="G82" s="40"/>
      <c r="H82" s="4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75" customHeight="1" x14ac:dyDescent="0.2">
      <c r="A83" s="3"/>
      <c r="B83" s="3"/>
      <c r="C83" s="3"/>
      <c r="D83" s="39">
        <f>+D81/E81*100</f>
        <v>3.4828011929434584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3"/>
      <c r="O924" s="3"/>
      <c r="P924" s="3"/>
      <c r="Q924" s="3"/>
      <c r="R924" s="3"/>
      <c r="S924" s="3"/>
    </row>
    <row r="925" spans="1:19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3"/>
      <c r="O925" s="3"/>
      <c r="P925" s="3"/>
      <c r="Q925" s="3"/>
      <c r="R925" s="3"/>
      <c r="S925" s="3"/>
    </row>
    <row r="926" spans="1:19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3"/>
      <c r="O926" s="3"/>
      <c r="P926" s="3"/>
      <c r="Q926" s="3"/>
      <c r="R926" s="3"/>
      <c r="S926" s="3"/>
    </row>
    <row r="927" spans="1:19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3"/>
      <c r="O927" s="3"/>
      <c r="P927" s="3"/>
      <c r="Q927" s="3"/>
      <c r="R927" s="3"/>
      <c r="S927" s="3"/>
    </row>
    <row r="928" spans="1:19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3"/>
      <c r="O930" s="3"/>
      <c r="P930" s="3"/>
      <c r="Q930" s="3"/>
      <c r="R930" s="3"/>
      <c r="S930" s="3"/>
    </row>
    <row r="931" spans="1:19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3"/>
      <c r="O931" s="3"/>
      <c r="P931" s="3"/>
      <c r="Q931" s="3"/>
      <c r="R931" s="3"/>
      <c r="S931" s="3"/>
    </row>
    <row r="932" spans="1:19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3"/>
      <c r="O932" s="3"/>
      <c r="P932" s="3"/>
      <c r="Q932" s="3"/>
      <c r="R932" s="3"/>
      <c r="S932" s="3"/>
    </row>
    <row r="933" spans="1:19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3"/>
      <c r="O933" s="3"/>
      <c r="P933" s="3"/>
      <c r="Q933" s="3"/>
      <c r="R933" s="3"/>
      <c r="S933" s="3"/>
    </row>
    <row r="934" spans="1:19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3"/>
      <c r="O934" s="3"/>
      <c r="P934" s="3"/>
      <c r="Q934" s="3"/>
      <c r="R934" s="3"/>
      <c r="S934" s="3"/>
    </row>
    <row r="935" spans="1:19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3"/>
      <c r="O935" s="3"/>
      <c r="P935" s="3"/>
      <c r="Q935" s="3"/>
      <c r="R935" s="3"/>
      <c r="S935" s="3"/>
    </row>
    <row r="936" spans="1:19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3"/>
      <c r="O936" s="3"/>
      <c r="P936" s="3"/>
      <c r="Q936" s="3"/>
      <c r="R936" s="3"/>
      <c r="S936" s="3"/>
    </row>
    <row r="937" spans="1:19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3"/>
      <c r="O937" s="3"/>
      <c r="P937" s="3"/>
      <c r="Q937" s="3"/>
      <c r="R937" s="3"/>
      <c r="S937" s="3"/>
    </row>
    <row r="938" spans="1:19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3"/>
      <c r="O938" s="3"/>
      <c r="P938" s="3"/>
      <c r="Q938" s="3"/>
      <c r="R938" s="3"/>
      <c r="S938" s="3"/>
    </row>
    <row r="939" spans="1:19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3"/>
      <c r="O939" s="3"/>
      <c r="P939" s="3"/>
      <c r="Q939" s="3"/>
      <c r="R939" s="3"/>
      <c r="S939" s="3"/>
    </row>
    <row r="940" spans="1:19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3"/>
      <c r="O940" s="3"/>
      <c r="P940" s="3"/>
      <c r="Q940" s="3"/>
      <c r="R940" s="3"/>
      <c r="S940" s="3"/>
    </row>
    <row r="941" spans="1:19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3"/>
      <c r="O941" s="3"/>
      <c r="P941" s="3"/>
      <c r="Q941" s="3"/>
      <c r="R941" s="3"/>
      <c r="S941" s="3"/>
    </row>
    <row r="942" spans="1:19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3"/>
      <c r="O942" s="3"/>
      <c r="P942" s="3"/>
      <c r="Q942" s="3"/>
      <c r="R942" s="3"/>
      <c r="S942" s="3"/>
    </row>
    <row r="943" spans="1:19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3"/>
      <c r="O943" s="3"/>
      <c r="P943" s="3"/>
      <c r="Q943" s="3"/>
      <c r="R943" s="3"/>
      <c r="S943" s="3"/>
    </row>
    <row r="944" spans="1:19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3"/>
      <c r="O944" s="3"/>
      <c r="P944" s="3"/>
      <c r="Q944" s="3"/>
      <c r="R944" s="3"/>
      <c r="S944" s="3"/>
    </row>
    <row r="945" spans="1:19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3"/>
      <c r="O945" s="3"/>
      <c r="P945" s="3"/>
      <c r="Q945" s="3"/>
      <c r="R945" s="3"/>
      <c r="S945" s="3"/>
    </row>
    <row r="946" spans="1:19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3"/>
      <c r="O946" s="3"/>
      <c r="P946" s="3"/>
      <c r="Q946" s="3"/>
      <c r="R946" s="3"/>
      <c r="S946" s="3"/>
    </row>
    <row r="947" spans="1:19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3"/>
      <c r="O947" s="3"/>
      <c r="P947" s="3"/>
      <c r="Q947" s="3"/>
      <c r="R947" s="3"/>
      <c r="S947" s="3"/>
    </row>
    <row r="948" spans="1:19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3"/>
      <c r="O948" s="3"/>
      <c r="P948" s="3"/>
      <c r="Q948" s="3"/>
      <c r="R948" s="3"/>
      <c r="S948" s="3"/>
    </row>
    <row r="949" spans="1:19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3"/>
      <c r="O949" s="3"/>
      <c r="P949" s="3"/>
      <c r="Q949" s="3"/>
      <c r="R949" s="3"/>
      <c r="S949" s="3"/>
    </row>
    <row r="950" spans="1:19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3"/>
      <c r="O950" s="3"/>
      <c r="P950" s="3"/>
      <c r="Q950" s="3"/>
      <c r="R950" s="3"/>
      <c r="S950" s="3"/>
    </row>
    <row r="951" spans="1:19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3"/>
      <c r="O951" s="3"/>
      <c r="P951" s="3"/>
      <c r="Q951" s="3"/>
      <c r="R951" s="3"/>
      <c r="S951" s="3"/>
    </row>
    <row r="952" spans="1:19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3"/>
      <c r="O952" s="3"/>
      <c r="P952" s="3"/>
      <c r="Q952" s="3"/>
      <c r="R952" s="3"/>
      <c r="S952" s="3"/>
    </row>
    <row r="953" spans="1:19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3"/>
      <c r="O953" s="3"/>
      <c r="P953" s="3"/>
      <c r="Q953" s="3"/>
      <c r="R953" s="3"/>
      <c r="S953" s="3"/>
    </row>
    <row r="954" spans="1:19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3"/>
      <c r="O954" s="3"/>
      <c r="P954" s="3"/>
      <c r="Q954" s="3"/>
      <c r="R954" s="3"/>
      <c r="S954" s="3"/>
    </row>
    <row r="955" spans="1:19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3"/>
      <c r="O955" s="3"/>
      <c r="P955" s="3"/>
      <c r="Q955" s="3"/>
      <c r="R955" s="3"/>
      <c r="S955" s="3"/>
    </row>
    <row r="956" spans="1:19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3"/>
      <c r="O956" s="3"/>
      <c r="P956" s="3"/>
      <c r="Q956" s="3"/>
      <c r="R956" s="3"/>
      <c r="S956" s="3"/>
    </row>
    <row r="957" spans="1:19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3"/>
      <c r="O957" s="3"/>
      <c r="P957" s="3"/>
      <c r="Q957" s="3"/>
      <c r="R957" s="3"/>
      <c r="S957" s="3"/>
    </row>
    <row r="958" spans="1:19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3"/>
      <c r="O958" s="3"/>
      <c r="P958" s="3"/>
      <c r="Q958" s="3"/>
      <c r="R958" s="3"/>
      <c r="S958" s="3"/>
    </row>
    <row r="959" spans="1:19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3"/>
      <c r="O959" s="3"/>
      <c r="P959" s="3"/>
      <c r="Q959" s="3"/>
      <c r="R959" s="3"/>
      <c r="S959" s="3"/>
    </row>
    <row r="960" spans="1:19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3"/>
      <c r="O960" s="3"/>
      <c r="P960" s="3"/>
      <c r="Q960" s="3"/>
      <c r="R960" s="3"/>
      <c r="S960" s="3"/>
    </row>
    <row r="961" spans="1:19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3"/>
      <c r="O961" s="3"/>
      <c r="P961" s="3"/>
      <c r="Q961" s="3"/>
      <c r="R961" s="3"/>
      <c r="S961" s="3"/>
    </row>
    <row r="962" spans="1:19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3"/>
      <c r="O962" s="3"/>
      <c r="P962" s="3"/>
      <c r="Q962" s="3"/>
      <c r="R962" s="3"/>
      <c r="S962" s="3"/>
    </row>
    <row r="963" spans="1:19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3"/>
      <c r="O963" s="3"/>
      <c r="P963" s="3"/>
      <c r="Q963" s="3"/>
      <c r="R963" s="3"/>
      <c r="S963" s="3"/>
    </row>
    <row r="964" spans="1:19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3"/>
      <c r="O964" s="3"/>
      <c r="P964" s="3"/>
      <c r="Q964" s="3"/>
      <c r="R964" s="3"/>
      <c r="S964" s="3"/>
    </row>
    <row r="965" spans="1:19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3"/>
      <c r="O965" s="3"/>
      <c r="P965" s="3"/>
      <c r="Q965" s="3"/>
      <c r="R965" s="3"/>
      <c r="S965" s="3"/>
    </row>
    <row r="966" spans="1:19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3"/>
      <c r="O966" s="3"/>
      <c r="P966" s="3"/>
      <c r="Q966" s="3"/>
      <c r="R966" s="3"/>
      <c r="S966" s="3"/>
    </row>
    <row r="967" spans="1:19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3"/>
      <c r="O967" s="3"/>
      <c r="P967" s="3"/>
      <c r="Q967" s="3"/>
      <c r="R967" s="3"/>
      <c r="S967" s="3"/>
    </row>
    <row r="968" spans="1:19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3"/>
      <c r="O968" s="3"/>
      <c r="P968" s="3"/>
      <c r="Q968" s="3"/>
      <c r="R968" s="3"/>
      <c r="S968" s="3"/>
    </row>
    <row r="969" spans="1:19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3"/>
      <c r="O969" s="3"/>
      <c r="P969" s="3"/>
      <c r="Q969" s="3"/>
      <c r="R969" s="3"/>
      <c r="S969" s="3"/>
    </row>
    <row r="970" spans="1:19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3"/>
      <c r="O970" s="3"/>
      <c r="P970" s="3"/>
      <c r="Q970" s="3"/>
      <c r="R970" s="3"/>
      <c r="S970" s="3"/>
    </row>
    <row r="971" spans="1:19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3"/>
      <c r="O971" s="3"/>
      <c r="P971" s="3"/>
      <c r="Q971" s="3"/>
      <c r="R971" s="3"/>
      <c r="S971" s="3"/>
    </row>
    <row r="972" spans="1:19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3"/>
      <c r="O972" s="3"/>
      <c r="P972" s="3"/>
      <c r="Q972" s="3"/>
      <c r="R972" s="3"/>
      <c r="S972" s="3"/>
    </row>
    <row r="973" spans="1:19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3"/>
      <c r="O973" s="3"/>
      <c r="P973" s="3"/>
      <c r="Q973" s="3"/>
      <c r="R973" s="3"/>
      <c r="S973" s="3"/>
    </row>
    <row r="974" spans="1:19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3"/>
      <c r="O974" s="3"/>
      <c r="P974" s="3"/>
      <c r="Q974" s="3"/>
      <c r="R974" s="3"/>
      <c r="S974" s="3"/>
    </row>
    <row r="975" spans="1:19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3"/>
      <c r="O975" s="3"/>
      <c r="P975" s="3"/>
      <c r="Q975" s="3"/>
      <c r="R975" s="3"/>
      <c r="S975" s="3"/>
    </row>
    <row r="976" spans="1:19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3"/>
      <c r="O976" s="3"/>
      <c r="P976" s="3"/>
      <c r="Q976" s="3"/>
      <c r="R976" s="3"/>
      <c r="S976" s="3"/>
    </row>
    <row r="977" spans="1:19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3"/>
      <c r="O977" s="3"/>
      <c r="P977" s="3"/>
      <c r="Q977" s="3"/>
      <c r="R977" s="3"/>
      <c r="S977" s="3"/>
    </row>
    <row r="978" spans="1:19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3"/>
      <c r="O978" s="3"/>
      <c r="P978" s="3"/>
      <c r="Q978" s="3"/>
      <c r="R978" s="3"/>
      <c r="S978" s="3"/>
    </row>
    <row r="979" spans="1:19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3"/>
      <c r="O979" s="3"/>
      <c r="P979" s="3"/>
      <c r="Q979" s="3"/>
      <c r="R979" s="3"/>
      <c r="S979" s="3"/>
    </row>
    <row r="980" spans="1:19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3"/>
      <c r="O980" s="3"/>
      <c r="P980" s="3"/>
      <c r="Q980" s="3"/>
      <c r="R980" s="3"/>
      <c r="S980" s="3"/>
    </row>
    <row r="981" spans="1:19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3"/>
      <c r="O981" s="3"/>
      <c r="P981" s="3"/>
      <c r="Q981" s="3"/>
      <c r="R981" s="3"/>
      <c r="S981" s="3"/>
    </row>
    <row r="982" spans="1:19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3"/>
      <c r="O982" s="3"/>
      <c r="P982" s="3"/>
      <c r="Q982" s="3"/>
      <c r="R982" s="3"/>
      <c r="S982" s="3"/>
    </row>
    <row r="983" spans="1:19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3"/>
      <c r="O983" s="3"/>
      <c r="P983" s="3"/>
      <c r="Q983" s="3"/>
      <c r="R983" s="3"/>
      <c r="S983" s="3"/>
    </row>
    <row r="984" spans="1:19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3"/>
      <c r="O984" s="3"/>
      <c r="P984" s="3"/>
      <c r="Q984" s="3"/>
      <c r="R984" s="3"/>
      <c r="S984" s="3"/>
    </row>
    <row r="985" spans="1:19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3"/>
      <c r="O985" s="3"/>
      <c r="P985" s="3"/>
      <c r="Q985" s="3"/>
      <c r="R985" s="3"/>
      <c r="S985" s="3"/>
    </row>
    <row r="986" spans="1:19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3"/>
      <c r="O986" s="3"/>
      <c r="P986" s="3"/>
      <c r="Q986" s="3"/>
      <c r="R986" s="3"/>
      <c r="S986" s="3"/>
    </row>
    <row r="987" spans="1:19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3"/>
      <c r="O987" s="3"/>
      <c r="P987" s="3"/>
      <c r="Q987" s="3"/>
      <c r="R987" s="3"/>
      <c r="S987" s="3"/>
    </row>
    <row r="988" spans="1:19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3"/>
      <c r="O988" s="3"/>
      <c r="P988" s="3"/>
      <c r="Q988" s="3"/>
      <c r="R988" s="3"/>
      <c r="S988" s="3"/>
    </row>
    <row r="989" spans="1:19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3"/>
      <c r="O989" s="3"/>
      <c r="P989" s="3"/>
      <c r="Q989" s="3"/>
      <c r="R989" s="3"/>
      <c r="S989" s="3"/>
    </row>
    <row r="990" spans="1:19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3"/>
      <c r="O990" s="3"/>
      <c r="P990" s="3"/>
      <c r="Q990" s="3"/>
      <c r="R990" s="3"/>
      <c r="S990" s="3"/>
    </row>
    <row r="991" spans="1:19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3"/>
      <c r="O991" s="3"/>
      <c r="P991" s="3"/>
      <c r="Q991" s="3"/>
      <c r="R991" s="3"/>
      <c r="S991" s="3"/>
    </row>
    <row r="992" spans="1:19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3"/>
      <c r="O992" s="3"/>
      <c r="P992" s="3"/>
      <c r="Q992" s="3"/>
      <c r="R992" s="3"/>
      <c r="S992" s="3"/>
    </row>
    <row r="993" spans="1:19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3"/>
      <c r="O993" s="3"/>
      <c r="P993" s="3"/>
      <c r="Q993" s="3"/>
      <c r="R993" s="3"/>
      <c r="S993" s="3"/>
    </row>
    <row r="994" spans="1:19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3"/>
      <c r="O994" s="3"/>
      <c r="P994" s="3"/>
      <c r="Q994" s="3"/>
      <c r="R994" s="3"/>
      <c r="S994" s="3"/>
    </row>
    <row r="995" spans="1:19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3"/>
      <c r="O995" s="3"/>
      <c r="P995" s="3"/>
      <c r="Q995" s="3"/>
      <c r="R995" s="3"/>
      <c r="S995" s="3"/>
    </row>
    <row r="996" spans="1:19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3"/>
      <c r="O996" s="3"/>
      <c r="P996" s="3"/>
      <c r="Q996" s="3"/>
      <c r="R996" s="3"/>
      <c r="S996" s="3"/>
    </row>
    <row r="997" spans="1:19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3"/>
      <c r="O997" s="3"/>
      <c r="P997" s="3"/>
      <c r="Q997" s="3"/>
      <c r="R997" s="3"/>
      <c r="S997" s="3"/>
    </row>
    <row r="998" spans="1:19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3"/>
      <c r="L998" s="3"/>
      <c r="M998" s="3"/>
      <c r="N998" s="3"/>
      <c r="O998" s="3"/>
      <c r="P998" s="3"/>
      <c r="Q998" s="3"/>
      <c r="R998" s="3"/>
      <c r="S998" s="3"/>
    </row>
    <row r="999" spans="1:19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3"/>
      <c r="L999" s="3"/>
      <c r="M999" s="3"/>
      <c r="N999" s="3"/>
      <c r="O999" s="3"/>
      <c r="P999" s="3"/>
      <c r="Q999" s="3"/>
      <c r="R999" s="3"/>
      <c r="S999" s="3"/>
    </row>
    <row r="1000" spans="1:19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3"/>
      <c r="L1000" s="3"/>
      <c r="M1000" s="3"/>
      <c r="N1000" s="3"/>
      <c r="O1000" s="3"/>
      <c r="P1000" s="3"/>
      <c r="Q1000" s="3"/>
      <c r="R1000" s="3"/>
      <c r="S1000" s="3"/>
    </row>
    <row r="1001" spans="1:19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3"/>
      <c r="L1001" s="3"/>
      <c r="M1001" s="3"/>
      <c r="N1001" s="3"/>
      <c r="O1001" s="3"/>
      <c r="P1001" s="3"/>
      <c r="Q1001" s="3"/>
      <c r="R1001" s="3"/>
      <c r="S1001" s="3"/>
    </row>
    <row r="1002" spans="1:19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3"/>
      <c r="L1002" s="3"/>
      <c r="M1002" s="3"/>
      <c r="N1002" s="3"/>
      <c r="O1002" s="3"/>
      <c r="P1002" s="3"/>
      <c r="Q1002" s="3"/>
      <c r="R1002" s="3"/>
      <c r="S1002" s="3"/>
    </row>
    <row r="1003" spans="1:19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3"/>
      <c r="L1003" s="3"/>
      <c r="M1003" s="3"/>
      <c r="N1003" s="3"/>
      <c r="O1003" s="3"/>
      <c r="P1003" s="3"/>
      <c r="Q1003" s="3"/>
      <c r="R1003" s="3"/>
      <c r="S1003" s="3"/>
    </row>
    <row r="1004" spans="1:19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3"/>
      <c r="L1004" s="3"/>
      <c r="M1004" s="3"/>
      <c r="N1004" s="3"/>
      <c r="O1004" s="3"/>
      <c r="P1004" s="3"/>
      <c r="Q1004" s="3"/>
      <c r="R1004" s="3"/>
      <c r="S1004" s="3"/>
    </row>
    <row r="1005" spans="1:19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3"/>
      <c r="L1005" s="3"/>
      <c r="M1005" s="3"/>
      <c r="N1005" s="3"/>
      <c r="O1005" s="3"/>
      <c r="P1005" s="3"/>
      <c r="Q1005" s="3"/>
      <c r="R1005" s="3"/>
      <c r="S1005" s="3"/>
    </row>
    <row r="1006" spans="1:19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3"/>
      <c r="L1006" s="3"/>
      <c r="M1006" s="3"/>
      <c r="N1006" s="3"/>
      <c r="O1006" s="3"/>
      <c r="P1006" s="3"/>
      <c r="Q1006" s="3"/>
      <c r="R1006" s="3"/>
      <c r="S1006" s="3"/>
    </row>
    <row r="1007" spans="1:19" ht="12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3"/>
      <c r="L1007" s="3"/>
      <c r="M1007" s="3"/>
      <c r="N1007" s="3"/>
      <c r="O1007" s="3"/>
      <c r="P1007" s="3"/>
      <c r="Q1007" s="3"/>
      <c r="R1007" s="3"/>
      <c r="S1007" s="3"/>
    </row>
    <row r="1008" spans="1:19" ht="12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3"/>
      <c r="L1008" s="3"/>
      <c r="M1008" s="3"/>
      <c r="N1008" s="3"/>
      <c r="O1008" s="3"/>
      <c r="P1008" s="3"/>
      <c r="Q1008" s="3"/>
      <c r="R1008" s="3"/>
      <c r="S1008" s="3"/>
    </row>
    <row r="1009" spans="1:19" ht="12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3"/>
      <c r="L1009" s="3"/>
      <c r="M1009" s="3"/>
      <c r="N1009" s="3"/>
      <c r="O1009" s="3"/>
      <c r="P1009" s="3"/>
      <c r="Q1009" s="3"/>
      <c r="R1009" s="3"/>
      <c r="S1009" s="3"/>
    </row>
    <row r="1010" spans="1:19" ht="12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3"/>
      <c r="L1010" s="3"/>
      <c r="M1010" s="3"/>
      <c r="N1010" s="3"/>
      <c r="O1010" s="3"/>
      <c r="P1010" s="3"/>
      <c r="Q1010" s="3"/>
      <c r="R1010" s="3"/>
      <c r="S1010" s="3"/>
    </row>
    <row r="1011" spans="1:19" ht="12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3"/>
      <c r="L1011" s="3"/>
      <c r="M1011" s="3"/>
      <c r="N1011" s="3"/>
      <c r="O1011" s="3"/>
      <c r="P1011" s="3"/>
      <c r="Q1011" s="3"/>
      <c r="R1011" s="3"/>
      <c r="S1011" s="3"/>
    </row>
    <row r="1012" spans="1:19" ht="12.75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3"/>
      <c r="L1012" s="3"/>
      <c r="M1012" s="3"/>
      <c r="N1012" s="3"/>
      <c r="O1012" s="3"/>
      <c r="P1012" s="3"/>
      <c r="Q1012" s="3"/>
      <c r="R1012" s="3"/>
      <c r="S1012" s="3"/>
    </row>
    <row r="1013" spans="1:19" ht="12.75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3"/>
      <c r="L1013" s="3"/>
      <c r="M1013" s="3"/>
      <c r="N1013" s="3"/>
      <c r="O1013" s="3"/>
      <c r="P1013" s="3"/>
      <c r="Q1013" s="3"/>
      <c r="R1013" s="3"/>
      <c r="S1013" s="3"/>
    </row>
    <row r="1014" spans="1:19" ht="12.75" customHeigh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3"/>
      <c r="L1014" s="3"/>
      <c r="M1014" s="3"/>
      <c r="N1014" s="3"/>
      <c r="O1014" s="3"/>
      <c r="P1014" s="3"/>
      <c r="Q1014" s="3"/>
      <c r="R1014" s="3"/>
      <c r="S1014" s="3"/>
    </row>
    <row r="1015" spans="1:19" ht="12.75" customHeigh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3"/>
      <c r="L1015" s="3"/>
      <c r="M1015" s="3"/>
      <c r="N1015" s="3"/>
      <c r="O1015" s="3"/>
      <c r="P1015" s="3"/>
      <c r="Q1015" s="3"/>
      <c r="R1015" s="3"/>
      <c r="S1015" s="3"/>
    </row>
    <row r="1016" spans="1:19" ht="12.75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3"/>
      <c r="L1016" s="3"/>
      <c r="M1016" s="3"/>
      <c r="N1016" s="3"/>
      <c r="O1016" s="3"/>
      <c r="P1016" s="3"/>
      <c r="Q1016" s="3"/>
      <c r="R1016" s="3"/>
      <c r="S1016" s="3"/>
    </row>
    <row r="1017" spans="1:19" ht="12.75" customHeigh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3"/>
      <c r="L1017" s="3"/>
      <c r="M1017" s="3"/>
      <c r="N1017" s="3"/>
      <c r="O1017" s="3"/>
      <c r="P1017" s="3"/>
      <c r="Q1017" s="3"/>
      <c r="R1017" s="3"/>
      <c r="S1017" s="3"/>
    </row>
    <row r="1018" spans="1:19" ht="12.75" customHeigh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3"/>
      <c r="L1018" s="3"/>
      <c r="M1018" s="3"/>
      <c r="N1018" s="3"/>
      <c r="O1018" s="3"/>
      <c r="P1018" s="3"/>
      <c r="Q1018" s="3"/>
      <c r="R1018" s="3"/>
      <c r="S1018" s="3"/>
    </row>
    <row r="1019" spans="1:19" ht="12.75" customHeigh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3"/>
      <c r="L1019" s="3"/>
      <c r="M1019" s="3"/>
      <c r="N1019" s="3"/>
      <c r="O1019" s="3"/>
      <c r="P1019" s="3"/>
      <c r="Q1019" s="3"/>
      <c r="R1019" s="3"/>
      <c r="S1019" s="3"/>
    </row>
    <row r="1020" spans="1:19" ht="12.75" customHeigh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3"/>
      <c r="L1020" s="3"/>
      <c r="M1020" s="3"/>
      <c r="N1020" s="3"/>
      <c r="O1020" s="3"/>
      <c r="P1020" s="3"/>
      <c r="Q1020" s="3"/>
      <c r="R1020" s="3"/>
      <c r="S1020" s="3"/>
    </row>
    <row r="1021" spans="1:19" ht="12.75" customHeigh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3"/>
      <c r="L1021" s="3"/>
      <c r="M1021" s="3"/>
      <c r="N1021" s="3"/>
      <c r="O1021" s="3"/>
      <c r="P1021" s="3"/>
      <c r="Q1021" s="3"/>
      <c r="R1021" s="3"/>
      <c r="S1021" s="3"/>
    </row>
  </sheetData>
  <mergeCells count="18">
    <mergeCell ref="A13:A14"/>
    <mergeCell ref="B13:B14"/>
    <mergeCell ref="B68:E68"/>
    <mergeCell ref="A68:A69"/>
    <mergeCell ref="B2:C2"/>
    <mergeCell ref="D2:D3"/>
    <mergeCell ref="E2:E3"/>
    <mergeCell ref="A2:A3"/>
    <mergeCell ref="A11:B12"/>
    <mergeCell ref="F2:F3"/>
    <mergeCell ref="G2:G3"/>
    <mergeCell ref="H2:H3"/>
    <mergeCell ref="I2:I3"/>
    <mergeCell ref="C13:C14"/>
    <mergeCell ref="D13:D14"/>
    <mergeCell ref="E13:E14"/>
    <mergeCell ref="F13:F14"/>
    <mergeCell ref="H13:H14"/>
  </mergeCells>
  <pageMargins left="0.75" right="0.75" top="1" bottom="1" header="0" footer="0"/>
  <pageSetup paperSize="9" scale="6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2" sqref="F12"/>
    </sheetView>
  </sheetViews>
  <sheetFormatPr baseColWidth="10" defaultColWidth="14.42578125" defaultRowHeight="15" customHeight="1" x14ac:dyDescent="0.2"/>
  <cols>
    <col min="1" max="1" width="31.42578125" customWidth="1"/>
    <col min="2" max="3" width="10.7109375" customWidth="1"/>
    <col min="4" max="4" width="22.28515625" customWidth="1"/>
    <col min="5" max="5" width="22.5703125" customWidth="1"/>
    <col min="6" max="26" width="10.7109375" customWidth="1"/>
  </cols>
  <sheetData>
    <row r="1" spans="1:26" ht="12.75" customHeight="1" x14ac:dyDescent="0.2">
      <c r="A1" s="8" t="s">
        <v>3</v>
      </c>
      <c r="B1" s="8" t="s">
        <v>7</v>
      </c>
      <c r="C1" s="8" t="s">
        <v>8</v>
      </c>
      <c r="D1" s="9" t="s">
        <v>9</v>
      </c>
      <c r="E1" s="9" t="s">
        <v>12</v>
      </c>
    </row>
    <row r="2" spans="1:26" ht="24" x14ac:dyDescent="0.2">
      <c r="A2" s="10" t="s">
        <v>13</v>
      </c>
      <c r="B2" s="11">
        <v>0.5</v>
      </c>
      <c r="C2" s="10" t="s">
        <v>17</v>
      </c>
      <c r="D2" s="10" t="s">
        <v>18</v>
      </c>
      <c r="E2" s="10" t="s">
        <v>19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6" x14ac:dyDescent="0.2">
      <c r="A3" s="10" t="s">
        <v>20</v>
      </c>
      <c r="B3" s="11">
        <v>9</v>
      </c>
      <c r="C3" s="10" t="s">
        <v>21</v>
      </c>
      <c r="D3" s="10" t="s">
        <v>22</v>
      </c>
      <c r="E3" s="10" t="s">
        <v>23</v>
      </c>
    </row>
    <row r="4" spans="1:26" ht="36" x14ac:dyDescent="0.2">
      <c r="A4" s="10" t="s">
        <v>24</v>
      </c>
      <c r="B4" s="11">
        <v>0.11</v>
      </c>
      <c r="C4" s="10" t="s">
        <v>21</v>
      </c>
      <c r="D4" s="10" t="s">
        <v>22</v>
      </c>
      <c r="E4" s="10" t="s">
        <v>23</v>
      </c>
    </row>
    <row r="5" spans="1:26" ht="12.75" customHeight="1" x14ac:dyDescent="0.2"/>
    <row r="6" spans="1:26" ht="12.75" customHeight="1" x14ac:dyDescent="0.2"/>
    <row r="7" spans="1:26" ht="12.75" customHeight="1" x14ac:dyDescent="0.2"/>
    <row r="8" spans="1:26" ht="12.75" customHeight="1" x14ac:dyDescent="0.2"/>
    <row r="9" spans="1:26" ht="12.75" customHeight="1" x14ac:dyDescent="0.2"/>
    <row r="10" spans="1:26" ht="12.75" customHeight="1" x14ac:dyDescent="0.2"/>
    <row r="11" spans="1:26" ht="12.75" customHeight="1" x14ac:dyDescent="0.2"/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Non CO2 Emissions</vt:lpstr>
      <vt:lpstr>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Woo Poquioma</dc:creator>
  <cp:lastModifiedBy>DGCCD</cp:lastModifiedBy>
  <dcterms:created xsi:type="dcterms:W3CDTF">2019-05-30T18:07:22Z</dcterms:created>
  <dcterms:modified xsi:type="dcterms:W3CDTF">2019-06-03T14:55:34Z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d_2a" linkTarget="prop_qd_2a">
    <vt:lpwstr>#¡REF!</vt:lpwstr>
  </property>
  <property fmtid="{D5CDD505-2E9C-101B-9397-08002B2CF9AE}" pid="3" name="qdr_2a" linkTarget="prop_qdr_2a">
    <vt:lpwstr>#¡REF!</vt:lpwstr>
  </property>
</Properties>
</file>