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woo\Documents\ERPD\3era versión ER-PD\"/>
    </mc:Choice>
  </mc:AlternateContent>
  <bookViews>
    <workbookView xWindow="0" yWindow="0" windowWidth="23970" windowHeight="7695"/>
  </bookViews>
  <sheets>
    <sheet name="Total Degradation" sheetId="2" r:id="rId1"/>
    <sheet name="Ucayali Degrad" sheetId="1" r:id="rId2"/>
    <sheet name="Ucayali Degrad Emiss" sheetId="3" r:id="rId3"/>
    <sheet name="San Martin Degrad" sheetId="4" r:id="rId4"/>
    <sheet name="San Martin Degrad Emiss" sheetId="5" r:id="rId5"/>
    <sheet name="Emission Factors" sheetId="7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D5" i="2" l="1"/>
  <c r="B20" i="7" l="1"/>
  <c r="E7" i="7"/>
  <c r="E6" i="7"/>
  <c r="E5" i="7"/>
  <c r="B29" i="7" s="1"/>
  <c r="B3" i="3" s="1"/>
  <c r="B23" i="4"/>
  <c r="B37" i="7" s="1"/>
  <c r="B25" i="4"/>
  <c r="B24" i="4"/>
  <c r="B24" i="1"/>
  <c r="C37" i="7" s="1"/>
  <c r="B23" i="1"/>
  <c r="T11" i="1"/>
  <c r="C11" i="2" s="1"/>
  <c r="B25" i="1"/>
  <c r="D37" i="7" s="1"/>
  <c r="C38" i="7" l="1"/>
  <c r="B38" i="7"/>
  <c r="B3" i="5"/>
  <c r="T4" i="1" l="1"/>
  <c r="C4" i="2" s="1"/>
  <c r="D25" i="7"/>
  <c r="D34" i="7" s="1"/>
  <c r="C25" i="7"/>
  <c r="C34" i="7" s="1"/>
  <c r="B25" i="7"/>
  <c r="B34" i="7" s="1"/>
  <c r="D24" i="7"/>
  <c r="D33" i="7" s="1"/>
  <c r="C24" i="7"/>
  <c r="C33" i="7" s="1"/>
  <c r="B24" i="7"/>
  <c r="B33" i="7" s="1"/>
  <c r="D23" i="7"/>
  <c r="D32" i="7" s="1"/>
  <c r="C23" i="7"/>
  <c r="C32" i="7" s="1"/>
  <c r="B23" i="7"/>
  <c r="B32" i="7" s="1"/>
  <c r="C31" i="7"/>
  <c r="D22" i="7"/>
  <c r="D31" i="7" s="1"/>
  <c r="C22" i="7"/>
  <c r="B22" i="7"/>
  <c r="B31" i="7" s="1"/>
  <c r="D21" i="7"/>
  <c r="D30" i="7" s="1"/>
  <c r="C21" i="7"/>
  <c r="B21" i="7"/>
  <c r="C29" i="7"/>
  <c r="D20" i="7"/>
  <c r="C20" i="7"/>
  <c r="C39" i="7" s="1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B5" i="5"/>
  <c r="T20" i="4"/>
  <c r="T19" i="4"/>
  <c r="T18" i="4"/>
  <c r="T17" i="4"/>
  <c r="T16" i="4"/>
  <c r="T15" i="4"/>
  <c r="T14" i="4"/>
  <c r="T13" i="4"/>
  <c r="T12" i="4"/>
  <c r="T11" i="4"/>
  <c r="T10" i="4"/>
  <c r="B10" i="2" s="1"/>
  <c r="T9" i="4"/>
  <c r="B9" i="2" s="1"/>
  <c r="T8" i="4"/>
  <c r="B8" i="2" s="1"/>
  <c r="T7" i="4"/>
  <c r="B7" i="2" s="1"/>
  <c r="T6" i="4"/>
  <c r="B6" i="2" s="1"/>
  <c r="T5" i="4"/>
  <c r="B5" i="2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T4" i="4"/>
  <c r="B4" i="2" s="1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" i="3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B5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T20" i="1"/>
  <c r="C20" i="2" s="1"/>
  <c r="T19" i="1"/>
  <c r="C19" i="2" s="1"/>
  <c r="T18" i="1"/>
  <c r="C18" i="2" s="1"/>
  <c r="T17" i="1"/>
  <c r="C17" i="2" s="1"/>
  <c r="T16" i="1"/>
  <c r="C16" i="2" s="1"/>
  <c r="T15" i="1"/>
  <c r="C15" i="2" s="1"/>
  <c r="T14" i="1"/>
  <c r="C14" i="2" s="1"/>
  <c r="T13" i="1"/>
  <c r="C13" i="2" s="1"/>
  <c r="T12" i="1"/>
  <c r="C12" i="2" s="1"/>
  <c r="T10" i="1"/>
  <c r="C10" i="2" s="1"/>
  <c r="T9" i="1"/>
  <c r="C9" i="2" s="1"/>
  <c r="T8" i="1"/>
  <c r="C8" i="2" s="1"/>
  <c r="T7" i="1"/>
  <c r="C7" i="2" s="1"/>
  <c r="T6" i="1"/>
  <c r="C6" i="2" s="1"/>
  <c r="T5" i="1"/>
  <c r="C5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D9" i="2" l="1"/>
  <c r="B13" i="2"/>
  <c r="D13" i="2" s="1"/>
  <c r="B17" i="2"/>
  <c r="D17" i="2" s="1"/>
  <c r="D29" i="7"/>
  <c r="N3" i="3" s="1"/>
  <c r="D39" i="7"/>
  <c r="D6" i="2"/>
  <c r="D10" i="2"/>
  <c r="B14" i="2"/>
  <c r="D14" i="2" s="1"/>
  <c r="B18" i="2"/>
  <c r="D18" i="2" s="1"/>
  <c r="C23" i="2"/>
  <c r="C24" i="2"/>
  <c r="D4" i="2"/>
  <c r="D7" i="2"/>
  <c r="B11" i="2"/>
  <c r="B15" i="2"/>
  <c r="D15" i="2" s="1"/>
  <c r="B19" i="2"/>
  <c r="D19" i="2" s="1"/>
  <c r="B30" i="7"/>
  <c r="C3" i="3" s="1"/>
  <c r="B39" i="7"/>
  <c r="D8" i="2"/>
  <c r="B12" i="2"/>
  <c r="D12" i="2" s="1"/>
  <c r="B16" i="2"/>
  <c r="D16" i="2" s="1"/>
  <c r="B20" i="2"/>
  <c r="D20" i="2" s="1"/>
  <c r="C22" i="2"/>
  <c r="R3" i="3"/>
  <c r="R3" i="5"/>
  <c r="P3" i="3"/>
  <c r="P3" i="5"/>
  <c r="Q3" i="3"/>
  <c r="Q3" i="5"/>
  <c r="S3" i="3"/>
  <c r="S3" i="5"/>
  <c r="N3" i="5"/>
  <c r="O3" i="5"/>
  <c r="O3" i="3"/>
  <c r="J3" i="5"/>
  <c r="J3" i="3"/>
  <c r="L3" i="5"/>
  <c r="L3" i="3"/>
  <c r="H3" i="5"/>
  <c r="H3" i="3"/>
  <c r="M3" i="5"/>
  <c r="M3" i="3"/>
  <c r="K3" i="5"/>
  <c r="K3" i="3"/>
  <c r="F3" i="3"/>
  <c r="F3" i="5"/>
  <c r="G3" i="3"/>
  <c r="G3" i="5"/>
  <c r="D3" i="5"/>
  <c r="D3" i="3"/>
  <c r="E3" i="3"/>
  <c r="E3" i="5"/>
  <c r="C3" i="5"/>
  <c r="D38" i="7"/>
  <c r="C30" i="7"/>
  <c r="D11" i="2" l="1"/>
  <c r="B24" i="2"/>
  <c r="B23" i="2"/>
  <c r="B22" i="2"/>
  <c r="D22" i="2"/>
  <c r="N19" i="5"/>
  <c r="N15" i="5"/>
  <c r="N11" i="5"/>
  <c r="N7" i="5"/>
  <c r="N21" i="5"/>
  <c r="N17" i="5"/>
  <c r="N9" i="5"/>
  <c r="N20" i="5"/>
  <c r="N16" i="5"/>
  <c r="N12" i="5"/>
  <c r="N8" i="5"/>
  <c r="N13" i="5"/>
  <c r="N18" i="5"/>
  <c r="N10" i="5"/>
  <c r="N14" i="5"/>
  <c r="N6" i="5"/>
  <c r="N5" i="5"/>
  <c r="Q18" i="3"/>
  <c r="Q14" i="3"/>
  <c r="Q11" i="3"/>
  <c r="Q7" i="3"/>
  <c r="Q9" i="3"/>
  <c r="Q19" i="3"/>
  <c r="Q15" i="3"/>
  <c r="Q12" i="3"/>
  <c r="Q8" i="3"/>
  <c r="Q20" i="3"/>
  <c r="Q16" i="3"/>
  <c r="Q21" i="3"/>
  <c r="Q10" i="3"/>
  <c r="Q13" i="3"/>
  <c r="Q5" i="3"/>
  <c r="Q6" i="3"/>
  <c r="Q17" i="3"/>
  <c r="R19" i="3"/>
  <c r="R15" i="3"/>
  <c r="R12" i="3"/>
  <c r="R8" i="3"/>
  <c r="R17" i="3"/>
  <c r="R10" i="3"/>
  <c r="R6" i="3"/>
  <c r="R5" i="3"/>
  <c r="R20" i="3"/>
  <c r="R16" i="3"/>
  <c r="R9" i="3"/>
  <c r="R21" i="3"/>
  <c r="R13" i="3"/>
  <c r="R18" i="3"/>
  <c r="R11" i="3"/>
  <c r="R14" i="3"/>
  <c r="R7" i="3"/>
  <c r="O20" i="3"/>
  <c r="O16" i="3"/>
  <c r="O9" i="3"/>
  <c r="O14" i="3"/>
  <c r="O21" i="3"/>
  <c r="O17" i="3"/>
  <c r="O13" i="3"/>
  <c r="O10" i="3"/>
  <c r="O6" i="3"/>
  <c r="O5" i="3"/>
  <c r="O18" i="3"/>
  <c r="O11" i="3"/>
  <c r="O7" i="3"/>
  <c r="O15" i="3"/>
  <c r="O8" i="3"/>
  <c r="O19" i="3"/>
  <c r="O12" i="3"/>
  <c r="S20" i="5"/>
  <c r="S16" i="5"/>
  <c r="S12" i="5"/>
  <c r="S8" i="5"/>
  <c r="S14" i="5"/>
  <c r="S10" i="5"/>
  <c r="S19" i="5"/>
  <c r="S15" i="5"/>
  <c r="S21" i="5"/>
  <c r="S17" i="5"/>
  <c r="S13" i="5"/>
  <c r="S9" i="5"/>
  <c r="S18" i="5"/>
  <c r="S6" i="5"/>
  <c r="S5" i="5"/>
  <c r="S11" i="5"/>
  <c r="S7" i="5"/>
  <c r="P21" i="5"/>
  <c r="P17" i="5"/>
  <c r="P13" i="5"/>
  <c r="P9" i="5"/>
  <c r="P19" i="5"/>
  <c r="P7" i="5"/>
  <c r="P18" i="5"/>
  <c r="P14" i="5"/>
  <c r="P10" i="5"/>
  <c r="P6" i="5"/>
  <c r="P5" i="5"/>
  <c r="P15" i="5"/>
  <c r="P11" i="5"/>
  <c r="P20" i="5"/>
  <c r="P16" i="5"/>
  <c r="P8" i="5"/>
  <c r="P12" i="5"/>
  <c r="O20" i="5"/>
  <c r="O16" i="5"/>
  <c r="O12" i="5"/>
  <c r="O8" i="5"/>
  <c r="O18" i="5"/>
  <c r="O6" i="5"/>
  <c r="O5" i="5"/>
  <c r="O21" i="5"/>
  <c r="O17" i="5"/>
  <c r="O13" i="5"/>
  <c r="O9" i="5"/>
  <c r="O14" i="5"/>
  <c r="O10" i="5"/>
  <c r="O19" i="5"/>
  <c r="O15" i="5"/>
  <c r="O7" i="5"/>
  <c r="O11" i="5"/>
  <c r="S12" i="3"/>
  <c r="S20" i="3"/>
  <c r="S16" i="3"/>
  <c r="S9" i="3"/>
  <c r="S11" i="3"/>
  <c r="S7" i="3"/>
  <c r="S21" i="3"/>
  <c r="S17" i="3"/>
  <c r="S13" i="3"/>
  <c r="S10" i="3"/>
  <c r="S6" i="3"/>
  <c r="S5" i="3"/>
  <c r="S18" i="3"/>
  <c r="S14" i="3"/>
  <c r="S19" i="3"/>
  <c r="S15" i="3"/>
  <c r="S8" i="3"/>
  <c r="P21" i="3"/>
  <c r="P17" i="3"/>
  <c r="P13" i="3"/>
  <c r="P10" i="3"/>
  <c r="P6" i="3"/>
  <c r="P5" i="3"/>
  <c r="P19" i="3"/>
  <c r="P15" i="3"/>
  <c r="P18" i="3"/>
  <c r="P14" i="3"/>
  <c r="P11" i="3"/>
  <c r="P7" i="3"/>
  <c r="P12" i="3"/>
  <c r="P8" i="3"/>
  <c r="P16" i="3"/>
  <c r="P9" i="3"/>
  <c r="P20" i="3"/>
  <c r="N19" i="3"/>
  <c r="N15" i="3"/>
  <c r="N12" i="3"/>
  <c r="N8" i="3"/>
  <c r="N21" i="3"/>
  <c r="N13" i="3"/>
  <c r="N20" i="3"/>
  <c r="N16" i="3"/>
  <c r="N9" i="3"/>
  <c r="N17" i="3"/>
  <c r="N10" i="3"/>
  <c r="N6" i="3"/>
  <c r="N5" i="3"/>
  <c r="N18" i="3"/>
  <c r="N7" i="3"/>
  <c r="N11" i="3"/>
  <c r="N14" i="3"/>
  <c r="Q18" i="5"/>
  <c r="Q14" i="5"/>
  <c r="Q10" i="5"/>
  <c r="Q6" i="5"/>
  <c r="Q5" i="5"/>
  <c r="Q12" i="5"/>
  <c r="Q21" i="5"/>
  <c r="Q17" i="5"/>
  <c r="Q19" i="5"/>
  <c r="Q15" i="5"/>
  <c r="Q11" i="5"/>
  <c r="Q7" i="5"/>
  <c r="Q20" i="5"/>
  <c r="Q16" i="5"/>
  <c r="Q8" i="5"/>
  <c r="Q13" i="5"/>
  <c r="Q9" i="5"/>
  <c r="R19" i="5"/>
  <c r="R15" i="5"/>
  <c r="R11" i="5"/>
  <c r="R7" i="5"/>
  <c r="R13" i="5"/>
  <c r="R9" i="5"/>
  <c r="R18" i="5"/>
  <c r="R14" i="5"/>
  <c r="R20" i="5"/>
  <c r="R16" i="5"/>
  <c r="R12" i="5"/>
  <c r="R8" i="5"/>
  <c r="R21" i="5"/>
  <c r="R17" i="5"/>
  <c r="R10" i="5"/>
  <c r="R6" i="5"/>
  <c r="R5" i="5"/>
  <c r="M18" i="5"/>
  <c r="M14" i="5"/>
  <c r="M10" i="5"/>
  <c r="M6" i="5"/>
  <c r="M15" i="5"/>
  <c r="M11" i="5"/>
  <c r="M21" i="5"/>
  <c r="M17" i="5"/>
  <c r="M13" i="5"/>
  <c r="M9" i="5"/>
  <c r="M7" i="5"/>
  <c r="M20" i="5"/>
  <c r="M16" i="5"/>
  <c r="M12" i="5"/>
  <c r="M8" i="5"/>
  <c r="M5" i="5"/>
  <c r="M19" i="5"/>
  <c r="M20" i="3"/>
  <c r="M16" i="3"/>
  <c r="M11" i="3"/>
  <c r="M7" i="3"/>
  <c r="M13" i="3"/>
  <c r="M12" i="3"/>
  <c r="M19" i="3"/>
  <c r="M15" i="3"/>
  <c r="M10" i="3"/>
  <c r="M6" i="3"/>
  <c r="M18" i="3"/>
  <c r="M14" i="3"/>
  <c r="M9" i="3"/>
  <c r="M21" i="3"/>
  <c r="M17" i="3"/>
  <c r="M8" i="3"/>
  <c r="M5" i="3"/>
  <c r="L21" i="3"/>
  <c r="L17" i="3"/>
  <c r="L13" i="3"/>
  <c r="L12" i="3"/>
  <c r="L8" i="3"/>
  <c r="L5" i="3"/>
  <c r="L18" i="3"/>
  <c r="L20" i="3"/>
  <c r="L16" i="3"/>
  <c r="L11" i="3"/>
  <c r="L7" i="3"/>
  <c r="L9" i="3"/>
  <c r="L19" i="3"/>
  <c r="L15" i="3"/>
  <c r="L10" i="3"/>
  <c r="L6" i="3"/>
  <c r="L14" i="3"/>
  <c r="L19" i="5"/>
  <c r="L15" i="5"/>
  <c r="L11" i="5"/>
  <c r="L7" i="5"/>
  <c r="L16" i="5"/>
  <c r="L12" i="5"/>
  <c r="L18" i="5"/>
  <c r="L14" i="5"/>
  <c r="L10" i="5"/>
  <c r="L6" i="5"/>
  <c r="L5" i="5"/>
  <c r="L21" i="5"/>
  <c r="L17" i="5"/>
  <c r="L13" i="5"/>
  <c r="L9" i="5"/>
  <c r="L20" i="5"/>
  <c r="L8" i="5"/>
  <c r="K18" i="3"/>
  <c r="K14" i="3"/>
  <c r="K9" i="3"/>
  <c r="K15" i="3"/>
  <c r="K6" i="3"/>
  <c r="K21" i="3"/>
  <c r="K17" i="3"/>
  <c r="K13" i="3"/>
  <c r="K12" i="3"/>
  <c r="K8" i="3"/>
  <c r="K5" i="3"/>
  <c r="K20" i="3"/>
  <c r="K16" i="3"/>
  <c r="K11" i="3"/>
  <c r="K7" i="3"/>
  <c r="K19" i="3"/>
  <c r="K10" i="3"/>
  <c r="H21" i="3"/>
  <c r="H17" i="3"/>
  <c r="H13" i="3"/>
  <c r="H12" i="3"/>
  <c r="H8" i="3"/>
  <c r="H5" i="3"/>
  <c r="H9" i="3"/>
  <c r="H20" i="3"/>
  <c r="H16" i="3"/>
  <c r="H11" i="3"/>
  <c r="H7" i="3"/>
  <c r="H18" i="3"/>
  <c r="H14" i="3"/>
  <c r="H19" i="3"/>
  <c r="H15" i="3"/>
  <c r="H10" i="3"/>
  <c r="H6" i="3"/>
  <c r="J19" i="3"/>
  <c r="J15" i="3"/>
  <c r="J10" i="3"/>
  <c r="J6" i="3"/>
  <c r="J20" i="3"/>
  <c r="J18" i="3"/>
  <c r="J14" i="3"/>
  <c r="J9" i="3"/>
  <c r="J11" i="3"/>
  <c r="J21" i="3"/>
  <c r="J17" i="3"/>
  <c r="J13" i="3"/>
  <c r="J12" i="3"/>
  <c r="J8" i="3"/>
  <c r="J5" i="3"/>
  <c r="J16" i="3"/>
  <c r="J7" i="3"/>
  <c r="I3" i="5"/>
  <c r="I3" i="3"/>
  <c r="K20" i="5"/>
  <c r="K16" i="5"/>
  <c r="K12" i="5"/>
  <c r="K8" i="5"/>
  <c r="K5" i="5"/>
  <c r="K9" i="5"/>
  <c r="K19" i="5"/>
  <c r="K15" i="5"/>
  <c r="K11" i="5"/>
  <c r="K7" i="5"/>
  <c r="K18" i="5"/>
  <c r="K14" i="5"/>
  <c r="K10" i="5"/>
  <c r="K6" i="5"/>
  <c r="K21" i="5"/>
  <c r="K17" i="5"/>
  <c r="K13" i="5"/>
  <c r="H19" i="5"/>
  <c r="H15" i="5"/>
  <c r="H11" i="5"/>
  <c r="H7" i="5"/>
  <c r="H20" i="5"/>
  <c r="H8" i="5"/>
  <c r="H18" i="5"/>
  <c r="H14" i="5"/>
  <c r="H10" i="5"/>
  <c r="H6" i="5"/>
  <c r="H12" i="5"/>
  <c r="H21" i="5"/>
  <c r="H17" i="5"/>
  <c r="H13" i="5"/>
  <c r="H9" i="5"/>
  <c r="H16" i="5"/>
  <c r="H5" i="5"/>
  <c r="J21" i="5"/>
  <c r="J17" i="5"/>
  <c r="J13" i="5"/>
  <c r="J9" i="5"/>
  <c r="J14" i="5"/>
  <c r="J20" i="5"/>
  <c r="J16" i="5"/>
  <c r="J12" i="5"/>
  <c r="J8" i="5"/>
  <c r="J5" i="5"/>
  <c r="J18" i="5"/>
  <c r="J19" i="5"/>
  <c r="J15" i="5"/>
  <c r="J11" i="5"/>
  <c r="J7" i="5"/>
  <c r="J10" i="5"/>
  <c r="J6" i="5"/>
  <c r="C20" i="3"/>
  <c r="C18" i="3"/>
  <c r="C16" i="3"/>
  <c r="C14" i="3"/>
  <c r="C13" i="3"/>
  <c r="C11" i="3"/>
  <c r="C9" i="3"/>
  <c r="C7" i="3"/>
  <c r="C15" i="3"/>
  <c r="C5" i="3"/>
  <c r="C12" i="3"/>
  <c r="C10" i="3"/>
  <c r="C8" i="3"/>
  <c r="C6" i="3"/>
  <c r="C21" i="3"/>
  <c r="C19" i="3"/>
  <c r="C17" i="3"/>
  <c r="C5" i="5"/>
  <c r="C20" i="5"/>
  <c r="C18" i="5"/>
  <c r="C16" i="5"/>
  <c r="C14" i="5"/>
  <c r="C12" i="5"/>
  <c r="C10" i="5"/>
  <c r="C8" i="5"/>
  <c r="C6" i="5"/>
  <c r="C21" i="5"/>
  <c r="C19" i="5"/>
  <c r="C17" i="5"/>
  <c r="C15" i="5"/>
  <c r="C13" i="5"/>
  <c r="C11" i="5"/>
  <c r="C9" i="5"/>
  <c r="C7" i="5"/>
  <c r="E21" i="3"/>
  <c r="E19" i="3"/>
  <c r="E17" i="3"/>
  <c r="E15" i="3"/>
  <c r="E13" i="3"/>
  <c r="E18" i="3"/>
  <c r="E14" i="3"/>
  <c r="E12" i="3"/>
  <c r="E10" i="3"/>
  <c r="E8" i="3"/>
  <c r="E6" i="3"/>
  <c r="E20" i="3"/>
  <c r="E16" i="3"/>
  <c r="E11" i="3"/>
  <c r="E9" i="3"/>
  <c r="E7" i="3"/>
  <c r="E5" i="3"/>
  <c r="G20" i="3"/>
  <c r="G18" i="3"/>
  <c r="G16" i="3"/>
  <c r="G14" i="3"/>
  <c r="G21" i="3"/>
  <c r="G17" i="3"/>
  <c r="G15" i="3"/>
  <c r="G11" i="3"/>
  <c r="G9" i="3"/>
  <c r="G7" i="3"/>
  <c r="G19" i="3"/>
  <c r="G12" i="3"/>
  <c r="G10" i="3"/>
  <c r="G8" i="3"/>
  <c r="G6" i="3"/>
  <c r="G13" i="3"/>
  <c r="G5" i="3"/>
  <c r="F21" i="5"/>
  <c r="F19" i="5"/>
  <c r="F17" i="5"/>
  <c r="F15" i="5"/>
  <c r="F13" i="5"/>
  <c r="F11" i="5"/>
  <c r="F9" i="5"/>
  <c r="F7" i="5"/>
  <c r="F8" i="5"/>
  <c r="F5" i="5"/>
  <c r="F20" i="5"/>
  <c r="F16" i="5"/>
  <c r="F6" i="5"/>
  <c r="F18" i="5"/>
  <c r="F14" i="5"/>
  <c r="F12" i="5"/>
  <c r="F10" i="5"/>
  <c r="D20" i="5"/>
  <c r="D18" i="5"/>
  <c r="D16" i="5"/>
  <c r="D14" i="5"/>
  <c r="D12" i="5"/>
  <c r="D10" i="5"/>
  <c r="D8" i="5"/>
  <c r="D6" i="5"/>
  <c r="D11" i="5"/>
  <c r="D7" i="5"/>
  <c r="D21" i="5"/>
  <c r="D19" i="5"/>
  <c r="D17" i="5"/>
  <c r="D15" i="5"/>
  <c r="D5" i="5"/>
  <c r="D13" i="5"/>
  <c r="D9" i="5"/>
  <c r="F12" i="3"/>
  <c r="F20" i="3"/>
  <c r="F18" i="3"/>
  <c r="F16" i="3"/>
  <c r="F14" i="3"/>
  <c r="F11" i="3"/>
  <c r="F9" i="3"/>
  <c r="F21" i="3"/>
  <c r="F19" i="3"/>
  <c r="F17" i="3"/>
  <c r="F15" i="3"/>
  <c r="F13" i="3"/>
  <c r="F5" i="3"/>
  <c r="F10" i="3"/>
  <c r="F8" i="3"/>
  <c r="F6" i="3"/>
  <c r="F7" i="3"/>
  <c r="D9" i="3"/>
  <c r="D7" i="3"/>
  <c r="D10" i="3"/>
  <c r="D8" i="3"/>
  <c r="D6" i="3"/>
  <c r="D21" i="3"/>
  <c r="D19" i="3"/>
  <c r="D17" i="3"/>
  <c r="D15" i="3"/>
  <c r="D13" i="3"/>
  <c r="D5" i="3"/>
  <c r="D12" i="3"/>
  <c r="D20" i="3"/>
  <c r="D18" i="3"/>
  <c r="D16" i="3"/>
  <c r="D14" i="3"/>
  <c r="D11" i="3"/>
  <c r="E5" i="5"/>
  <c r="E21" i="5"/>
  <c r="E19" i="5"/>
  <c r="E17" i="5"/>
  <c r="E15" i="5"/>
  <c r="E13" i="5"/>
  <c r="E11" i="5"/>
  <c r="E9" i="5"/>
  <c r="E7" i="5"/>
  <c r="E20" i="5"/>
  <c r="E18" i="5"/>
  <c r="E16" i="5"/>
  <c r="E14" i="5"/>
  <c r="E12" i="5"/>
  <c r="E10" i="5"/>
  <c r="E8" i="5"/>
  <c r="E6" i="5"/>
  <c r="G5" i="5"/>
  <c r="G20" i="5"/>
  <c r="G18" i="5"/>
  <c r="G16" i="5"/>
  <c r="G14" i="5"/>
  <c r="G12" i="5"/>
  <c r="G10" i="5"/>
  <c r="G8" i="5"/>
  <c r="G6" i="5"/>
  <c r="G21" i="5"/>
  <c r="G19" i="5"/>
  <c r="G17" i="5"/>
  <c r="G15" i="5"/>
  <c r="G13" i="5"/>
  <c r="G11" i="5"/>
  <c r="G9" i="5"/>
  <c r="G7" i="5"/>
  <c r="D24" i="2" l="1"/>
  <c r="D23" i="2"/>
  <c r="B26" i="3"/>
  <c r="B26" i="5"/>
  <c r="I18" i="5"/>
  <c r="T18" i="5" s="1"/>
  <c r="F17" i="2" s="1"/>
  <c r="I14" i="5"/>
  <c r="T14" i="5" s="1"/>
  <c r="F13" i="2" s="1"/>
  <c r="I10" i="5"/>
  <c r="I6" i="5"/>
  <c r="T6" i="5" s="1"/>
  <c r="F5" i="2" s="1"/>
  <c r="I7" i="5"/>
  <c r="T7" i="5" s="1"/>
  <c r="F6" i="2" s="1"/>
  <c r="I21" i="5"/>
  <c r="T21" i="5" s="1"/>
  <c r="F20" i="2" s="1"/>
  <c r="I17" i="5"/>
  <c r="I13" i="5"/>
  <c r="I9" i="5"/>
  <c r="T9" i="5" s="1"/>
  <c r="F8" i="2" s="1"/>
  <c r="I20" i="5"/>
  <c r="T20" i="5" s="1"/>
  <c r="F19" i="2" s="1"/>
  <c r="I16" i="5"/>
  <c r="T16" i="5" s="1"/>
  <c r="F15" i="2" s="1"/>
  <c r="I12" i="5"/>
  <c r="T12" i="5" s="1"/>
  <c r="F11" i="2" s="1"/>
  <c r="I8" i="5"/>
  <c r="T8" i="5" s="1"/>
  <c r="F7" i="2" s="1"/>
  <c r="I5" i="5"/>
  <c r="T5" i="5" s="1"/>
  <c r="F4" i="2" s="1"/>
  <c r="I19" i="5"/>
  <c r="I15" i="5"/>
  <c r="T15" i="5" s="1"/>
  <c r="F14" i="2" s="1"/>
  <c r="I11" i="5"/>
  <c r="T11" i="5" s="1"/>
  <c r="F10" i="2" s="1"/>
  <c r="I20" i="3"/>
  <c r="T20" i="3" s="1"/>
  <c r="G19" i="2" s="1"/>
  <c r="I16" i="3"/>
  <c r="T16" i="3" s="1"/>
  <c r="G15" i="2" s="1"/>
  <c r="I11" i="3"/>
  <c r="T11" i="3" s="1"/>
  <c r="G10" i="2" s="1"/>
  <c r="I7" i="3"/>
  <c r="T7" i="3" s="1"/>
  <c r="G6" i="2" s="1"/>
  <c r="H6" i="2" s="1"/>
  <c r="I17" i="3"/>
  <c r="T17" i="3" s="1"/>
  <c r="G16" i="2" s="1"/>
  <c r="I5" i="3"/>
  <c r="T5" i="3" s="1"/>
  <c r="G4" i="2" s="1"/>
  <c r="I19" i="3"/>
  <c r="T19" i="3" s="1"/>
  <c r="G18" i="2" s="1"/>
  <c r="I15" i="3"/>
  <c r="T15" i="3" s="1"/>
  <c r="G14" i="2" s="1"/>
  <c r="I10" i="3"/>
  <c r="T10" i="3" s="1"/>
  <c r="G9" i="2" s="1"/>
  <c r="I6" i="3"/>
  <c r="T6" i="3" s="1"/>
  <c r="G5" i="2" s="1"/>
  <c r="I21" i="3"/>
  <c r="T21" i="3" s="1"/>
  <c r="G20" i="2" s="1"/>
  <c r="I8" i="3"/>
  <c r="T8" i="3" s="1"/>
  <c r="G7" i="2" s="1"/>
  <c r="I18" i="3"/>
  <c r="T18" i="3" s="1"/>
  <c r="G17" i="2" s="1"/>
  <c r="H17" i="2" s="1"/>
  <c r="I14" i="3"/>
  <c r="T14" i="3" s="1"/>
  <c r="G13" i="2" s="1"/>
  <c r="I9" i="3"/>
  <c r="T9" i="3" s="1"/>
  <c r="G8" i="2" s="1"/>
  <c r="I13" i="3"/>
  <c r="T13" i="3" s="1"/>
  <c r="G12" i="2" s="1"/>
  <c r="I12" i="3"/>
  <c r="T12" i="3" s="1"/>
  <c r="G11" i="2" s="1"/>
  <c r="T19" i="5"/>
  <c r="F18" i="2" s="1"/>
  <c r="T13" i="5"/>
  <c r="F12" i="2" s="1"/>
  <c r="B24" i="3"/>
  <c r="T10" i="5"/>
  <c r="F9" i="2" s="1"/>
  <c r="H9" i="2" s="1"/>
  <c r="B24" i="5"/>
  <c r="T17" i="5"/>
  <c r="F16" i="2" s="1"/>
  <c r="H16" i="2" l="1"/>
  <c r="H15" i="2"/>
  <c r="H14" i="2"/>
  <c r="H5" i="2"/>
  <c r="H12" i="2"/>
  <c r="G22" i="2"/>
  <c r="H18" i="2"/>
  <c r="F23" i="2"/>
  <c r="H11" i="2"/>
  <c r="F24" i="2"/>
  <c r="G24" i="2"/>
  <c r="G23" i="2"/>
  <c r="F22" i="2"/>
  <c r="H4" i="2"/>
  <c r="H19" i="2"/>
  <c r="H20" i="2"/>
  <c r="H13" i="2"/>
  <c r="H10" i="2"/>
  <c r="H7" i="2"/>
  <c r="H8" i="2"/>
  <c r="B25" i="3"/>
  <c r="B25" i="5"/>
  <c r="H22" i="2" l="1"/>
  <c r="H24" i="2"/>
  <c r="H23" i="2"/>
  <c r="I20" i="2" l="1"/>
  <c r="I16" i="2"/>
  <c r="I14" i="2"/>
  <c r="I11" i="2"/>
  <c r="I13" i="2"/>
  <c r="I12" i="2"/>
  <c r="I15" i="2"/>
  <c r="I18" i="2"/>
  <c r="I19" i="2"/>
  <c r="I17" i="2"/>
</calcChain>
</file>

<file path=xl/sharedStrings.xml><?xml version="1.0" encoding="utf-8"?>
<sst xmlns="http://schemas.openxmlformats.org/spreadsheetml/2006/main" count="179" uniqueCount="47">
  <si>
    <t>Selva Baja</t>
  </si>
  <si>
    <t>Selva Alta Accesible</t>
  </si>
  <si>
    <t>Selva Alta Dificil</t>
  </si>
  <si>
    <t>Year</t>
  </si>
  <si>
    <t>Emission Factor</t>
  </si>
  <si>
    <t>Perforation</t>
  </si>
  <si>
    <t>Edge</t>
  </si>
  <si>
    <t>Loop</t>
  </si>
  <si>
    <t>Bridge</t>
  </si>
  <si>
    <t>Branch</t>
  </si>
  <si>
    <t>Islet</t>
  </si>
  <si>
    <t>Total Emissions</t>
  </si>
  <si>
    <t>San Martin</t>
  </si>
  <si>
    <t>Ucayali</t>
  </si>
  <si>
    <t>Total 2008-2017</t>
  </si>
  <si>
    <t>Intact Forest</t>
  </si>
  <si>
    <t>Mean</t>
  </si>
  <si>
    <t>SD</t>
  </si>
  <si>
    <t>Selva Alta Accessible</t>
  </si>
  <si>
    <t>Non-Intact</t>
  </si>
  <si>
    <t>Total Accounting Area (ha)</t>
  </si>
  <si>
    <t>Weight</t>
  </si>
  <si>
    <t>EF Ave Weight</t>
  </si>
  <si>
    <t>Total</t>
  </si>
  <si>
    <t>Average 2008-2017</t>
  </si>
  <si>
    <t>Selva Alta de Difícil Acceso</t>
  </si>
  <si>
    <t>Total (ha)</t>
  </si>
  <si>
    <t>Degradation in Ucayali per Ecozone (ha)</t>
  </si>
  <si>
    <t xml:space="preserve">Resume </t>
  </si>
  <si>
    <t>Total Degradation 2008-2017 (ha)</t>
  </si>
  <si>
    <t>Degradation Emissions in Ucayali per Ecozone (tCO2)</t>
  </si>
  <si>
    <t>Total Degradation 2008-2017 (tCO2)</t>
  </si>
  <si>
    <t>Degradation in San Martín per Ecozone (ha)</t>
  </si>
  <si>
    <t>Ecozone</t>
  </si>
  <si>
    <t>Degradation Emissions in San Martín per Ecozone (tCO2)</t>
  </si>
  <si>
    <t>Emission Factor for Degradation (tCO2)</t>
  </si>
  <si>
    <t>ABG+BGB (tCO2)</t>
  </si>
  <si>
    <t>MINAM</t>
  </si>
  <si>
    <t>Carbon estimates per Ecozone from Asner Carbon Map (2009)</t>
  </si>
  <si>
    <t>Carbon estimates per Ecozone, per degradation class, from Asner Carbon Map (2009)</t>
  </si>
  <si>
    <t xml:space="preserve">Fraction of remaining carbon stocks </t>
  </si>
  <si>
    <t>Degradation Emission Factors</t>
  </si>
  <si>
    <t>RESULTS - DEGRADATION</t>
  </si>
  <si>
    <t>Total Degradadtion in San Martín &amp; Ucayali (ha)</t>
  </si>
  <si>
    <t>Total Degradadtion in San Martín &amp; Ucayali (tCO2)</t>
  </si>
  <si>
    <t>Average Emissions
2008-2017</t>
  </si>
  <si>
    <t>Total 2001-2017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</si>
</sst>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#,##0_);\(#,##0\)"/>
    <numFmt numFmtId="166" formatCode="0.000"/>
  </numFmts>
  <fonts count="10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rgb="FFCCCC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rgb="FFB7B7B7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3" fillId="0" borderId="0" xfId="0" applyFont="1" applyAlignment="1"/>
    <xf numFmtId="0" fontId="4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3" fontId="5" fillId="0" borderId="0" xfId="1" applyFont="1" applyAlignment="1">
      <alignment vertical="center"/>
    </xf>
    <xf numFmtId="43" fontId="3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3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43" fontId="5" fillId="6" borderId="1" xfId="1" applyFont="1" applyFill="1" applyBorder="1" applyAlignment="1">
      <alignment vertical="center"/>
    </xf>
    <xf numFmtId="43" fontId="2" fillId="6" borderId="1" xfId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43" fontId="5" fillId="0" borderId="7" xfId="1" applyFont="1" applyBorder="1" applyAlignment="1">
      <alignment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43" fontId="5" fillId="0" borderId="11" xfId="1" applyFont="1" applyBorder="1" applyAlignment="1">
      <alignment vertical="center"/>
    </xf>
    <xf numFmtId="43" fontId="5" fillId="0" borderId="12" xfId="1" applyFont="1" applyBorder="1" applyAlignment="1">
      <alignment vertical="center"/>
    </xf>
    <xf numFmtId="43" fontId="5" fillId="6" borderId="11" xfId="1" applyFont="1" applyFill="1" applyBorder="1" applyAlignment="1">
      <alignment vertical="center"/>
    </xf>
    <xf numFmtId="43" fontId="5" fillId="6" borderId="12" xfId="1" applyFont="1" applyFill="1" applyBorder="1" applyAlignment="1">
      <alignment vertical="center"/>
    </xf>
    <xf numFmtId="43" fontId="5" fillId="6" borderId="13" xfId="1" applyFont="1" applyFill="1" applyBorder="1" applyAlignment="1">
      <alignment vertical="center"/>
    </xf>
    <xf numFmtId="43" fontId="5" fillId="6" borderId="14" xfId="1" applyFont="1" applyFill="1" applyBorder="1" applyAlignment="1">
      <alignment vertical="center"/>
    </xf>
    <xf numFmtId="43" fontId="5" fillId="6" borderId="15" xfId="1" applyFont="1" applyFill="1" applyBorder="1" applyAlignment="1">
      <alignment vertical="center"/>
    </xf>
    <xf numFmtId="43" fontId="2" fillId="6" borderId="7" xfId="1" applyFont="1" applyFill="1" applyBorder="1" applyAlignment="1">
      <alignment vertical="center"/>
    </xf>
    <xf numFmtId="43" fontId="2" fillId="7" borderId="1" xfId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5" fillId="0" borderId="0" xfId="0" applyNumberFormat="1" applyFont="1" applyAlignment="1"/>
    <xf numFmtId="0" fontId="7" fillId="0" borderId="0" xfId="0" applyFont="1" applyAlignment="1"/>
    <xf numFmtId="43" fontId="2" fillId="0" borderId="1" xfId="1" applyFont="1" applyBorder="1" applyAlignment="1">
      <alignment horizontal="left" vertical="center"/>
    </xf>
    <xf numFmtId="0" fontId="3" fillId="3" borderId="6" xfId="0" applyFont="1" applyFill="1" applyBorder="1" applyAlignment="1">
      <alignment horizontal="center"/>
    </xf>
    <xf numFmtId="0" fontId="2" fillId="7" borderId="6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43" fontId="2" fillId="7" borderId="11" xfId="1" applyFont="1" applyFill="1" applyBorder="1" applyAlignment="1">
      <alignment vertical="center"/>
    </xf>
    <xf numFmtId="43" fontId="2" fillId="7" borderId="12" xfId="1" applyFont="1" applyFill="1" applyBorder="1" applyAlignment="1">
      <alignment vertical="center"/>
    </xf>
    <xf numFmtId="43" fontId="2" fillId="3" borderId="11" xfId="1" applyFont="1" applyFill="1" applyBorder="1" applyAlignment="1">
      <alignment horizontal="center" vertical="center"/>
    </xf>
    <xf numFmtId="43" fontId="2" fillId="3" borderId="12" xfId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7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3" fontId="5" fillId="0" borderId="1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2" xfId="1" applyFont="1" applyBorder="1" applyAlignment="1">
      <alignment horizontal="center" vertical="center"/>
    </xf>
    <xf numFmtId="43" fontId="5" fillId="6" borderId="11" xfId="1" applyFont="1" applyFill="1" applyBorder="1" applyAlignment="1">
      <alignment horizontal="center" vertical="center"/>
    </xf>
    <xf numFmtId="43" fontId="5" fillId="6" borderId="1" xfId="1" applyFont="1" applyFill="1" applyBorder="1" applyAlignment="1">
      <alignment horizontal="center" vertical="center"/>
    </xf>
    <xf numFmtId="43" fontId="5" fillId="6" borderId="12" xfId="1" applyFont="1" applyFill="1" applyBorder="1" applyAlignment="1">
      <alignment horizontal="center" vertical="center"/>
    </xf>
    <xf numFmtId="1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3" fontId="5" fillId="6" borderId="13" xfId="1" applyFont="1" applyFill="1" applyBorder="1" applyAlignment="1">
      <alignment horizontal="center" vertical="center"/>
    </xf>
    <xf numFmtId="43" fontId="5" fillId="6" borderId="14" xfId="1" applyFont="1" applyFill="1" applyBorder="1" applyAlignment="1">
      <alignment horizontal="center" vertical="center"/>
    </xf>
    <xf numFmtId="43" fontId="5" fillId="6" borderId="15" xfId="1" applyFont="1" applyFill="1" applyBorder="1" applyAlignment="1">
      <alignment horizontal="center" vertical="center"/>
    </xf>
    <xf numFmtId="165" fontId="5" fillId="0" borderId="0" xfId="0" applyNumberFormat="1" applyFont="1" applyAlignment="1"/>
    <xf numFmtId="165" fontId="5" fillId="0" borderId="0" xfId="0" applyNumberFormat="1" applyFont="1"/>
    <xf numFmtId="43" fontId="5" fillId="0" borderId="1" xfId="1" applyNumberFormat="1" applyFont="1" applyBorder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0" fontId="2" fillId="4" borderId="1" xfId="0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43" fontId="5" fillId="6" borderId="1" xfId="1" applyNumberFormat="1" applyFont="1" applyFill="1" applyBorder="1" applyAlignment="1">
      <alignment vertical="center"/>
    </xf>
    <xf numFmtId="43" fontId="2" fillId="6" borderId="1" xfId="1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/>
    </xf>
    <xf numFmtId="43" fontId="2" fillId="8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left" vertical="center"/>
    </xf>
    <xf numFmtId="0" fontId="4" fillId="9" borderId="1" xfId="0" applyFont="1" applyFill="1" applyBorder="1" applyAlignment="1">
      <alignment horizontal="left" vertical="center"/>
    </xf>
    <xf numFmtId="43" fontId="5" fillId="6" borderId="1" xfId="1" applyFont="1" applyFill="1" applyBorder="1" applyAlignment="1">
      <alignment horizontal="left" vertical="center"/>
    </xf>
    <xf numFmtId="43" fontId="2" fillId="6" borderId="1" xfId="1" applyFont="1" applyFill="1" applyBorder="1" applyAlignment="1">
      <alignment horizontal="left" vertical="center"/>
    </xf>
    <xf numFmtId="164" fontId="5" fillId="0" borderId="1" xfId="0" applyNumberFormat="1" applyFont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166" fontId="5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6" fontId="5" fillId="0" borderId="0" xfId="0" applyNumberFormat="1" applyFont="1" applyBorder="1" applyAlignment="1">
      <alignment horizontal="right" vertical="center"/>
    </xf>
    <xf numFmtId="0" fontId="5" fillId="6" borderId="1" xfId="0" applyFont="1" applyFill="1" applyBorder="1" applyAlignment="1">
      <alignment vertical="center"/>
    </xf>
    <xf numFmtId="43" fontId="5" fillId="6" borderId="1" xfId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43" fontId="2" fillId="3" borderId="8" xfId="1" applyFont="1" applyFill="1" applyBorder="1" applyAlignment="1">
      <alignment horizontal="center" vertical="center"/>
    </xf>
    <xf numFmtId="43" fontId="2" fillId="3" borderId="9" xfId="1" applyFont="1" applyFill="1" applyBorder="1" applyAlignment="1">
      <alignment horizontal="center" vertical="center"/>
    </xf>
    <xf numFmtId="43" fontId="2" fillId="3" borderId="10" xfId="1" applyFont="1" applyFill="1" applyBorder="1" applyAlignment="1">
      <alignment horizontal="center" vertical="center"/>
    </xf>
    <xf numFmtId="43" fontId="2" fillId="3" borderId="7" xfId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 lvl="0">
              <a:defRPr b="0"/>
            </a:pPr>
            <a:r>
              <a:rPr lang="es-PE"/>
              <a:t>San Martin and Ucayali (Total non-intact forest: No double accounting)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'Total Degradation'!$B$3</c:f>
              <c:strCache>
                <c:ptCount val="1"/>
                <c:pt idx="0">
                  <c:v>San Martin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'Total Degradation'!$A$4:$A$20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Degradation'!$B$4:$B$20</c:f>
              <c:numCache>
                <c:formatCode>_(* #,##0.00_);_(* \(#,##0.00\);_(* "-"??_);_(@_)</c:formatCode>
                <c:ptCount val="17"/>
                <c:pt idx="0">
                  <c:v>106359.85</c:v>
                </c:pt>
                <c:pt idx="1">
                  <c:v>74918.950000000012</c:v>
                </c:pt>
                <c:pt idx="2">
                  <c:v>39704.240000000005</c:v>
                </c:pt>
                <c:pt idx="3">
                  <c:v>48710.93</c:v>
                </c:pt>
                <c:pt idx="4">
                  <c:v>53558.28</c:v>
                </c:pt>
                <c:pt idx="5">
                  <c:v>18703.97</c:v>
                </c:pt>
                <c:pt idx="6">
                  <c:v>31526.790000000005</c:v>
                </c:pt>
                <c:pt idx="7">
                  <c:v>18741.89</c:v>
                </c:pt>
                <c:pt idx="8">
                  <c:v>28731.159999999996</c:v>
                </c:pt>
                <c:pt idx="9">
                  <c:v>24574.640000000003</c:v>
                </c:pt>
                <c:pt idx="10">
                  <c:v>16447.080000000002</c:v>
                </c:pt>
                <c:pt idx="11">
                  <c:v>59764.049999999996</c:v>
                </c:pt>
                <c:pt idx="12">
                  <c:v>33522.31</c:v>
                </c:pt>
                <c:pt idx="13">
                  <c:v>35799.949999999997</c:v>
                </c:pt>
                <c:pt idx="14">
                  <c:v>55675.109999999993</c:v>
                </c:pt>
                <c:pt idx="15">
                  <c:v>32252.480000000003</c:v>
                </c:pt>
                <c:pt idx="16">
                  <c:v>25515.86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95A-4595-A502-5BE0578B296E}"/>
            </c:ext>
          </c:extLst>
        </c:ser>
        <c:ser>
          <c:idx val="1"/>
          <c:order val="1"/>
          <c:tx>
            <c:strRef>
              <c:f>'Total Degradation'!$C$3</c:f>
              <c:strCache>
                <c:ptCount val="1"/>
                <c:pt idx="0">
                  <c:v>Ucayali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'Total Degradation'!$A$4:$A$20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Degradation'!$C$4:$C$20</c:f>
              <c:numCache>
                <c:formatCode>_(* #,##0.00_);_(* \(#,##0.00\);_(* "-"??_);_(@_)</c:formatCode>
                <c:ptCount val="17"/>
                <c:pt idx="0">
                  <c:v>77381.727099999989</c:v>
                </c:pt>
                <c:pt idx="1">
                  <c:v>47664.898900000007</c:v>
                </c:pt>
                <c:pt idx="2">
                  <c:v>36963.337599999999</c:v>
                </c:pt>
                <c:pt idx="3">
                  <c:v>40105.261750000012</c:v>
                </c:pt>
                <c:pt idx="4">
                  <c:v>36562.467100000002</c:v>
                </c:pt>
                <c:pt idx="5">
                  <c:v>21429.377300000004</c:v>
                </c:pt>
                <c:pt idx="6">
                  <c:v>15411.055499999997</c:v>
                </c:pt>
                <c:pt idx="7">
                  <c:v>19878.7798</c:v>
                </c:pt>
                <c:pt idx="8">
                  <c:v>25379.185200000004</c:v>
                </c:pt>
                <c:pt idx="9">
                  <c:v>15181.547299999998</c:v>
                </c:pt>
                <c:pt idx="10">
                  <c:v>21142.206500000008</c:v>
                </c:pt>
                <c:pt idx="11">
                  <c:v>89000.681099999987</c:v>
                </c:pt>
                <c:pt idx="12">
                  <c:v>73873.129999999961</c:v>
                </c:pt>
                <c:pt idx="13">
                  <c:v>105124.14000000001</c:v>
                </c:pt>
                <c:pt idx="14">
                  <c:v>99999.92</c:v>
                </c:pt>
                <c:pt idx="15">
                  <c:v>82196.179999999993</c:v>
                </c:pt>
                <c:pt idx="16">
                  <c:v>107518.71999999999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95A-4595-A502-5BE0578B2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5624640"/>
        <c:axId val="424903344"/>
      </c:lineChart>
      <c:catAx>
        <c:axId val="42562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PE"/>
          </a:p>
        </c:txPr>
        <c:crossAx val="424903344"/>
        <c:crosses val="autoZero"/>
        <c:auto val="1"/>
        <c:lblAlgn val="ctr"/>
        <c:lblOffset val="100"/>
        <c:noMultiLvlLbl val="1"/>
      </c:catAx>
      <c:valAx>
        <c:axId val="4249033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Total non-intact forest (ha)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PE"/>
          </a:p>
        </c:txPr>
        <c:crossAx val="42562464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b="0"/>
            </a:pPr>
            <a:r>
              <a:rPr lang="es-PE"/>
              <a:t>Total Emissions</a:t>
            </a:r>
            <a:r>
              <a:rPr lang="es-PE" baseline="0"/>
              <a:t> from Degradation in S</a:t>
            </a:r>
            <a:r>
              <a:rPr lang="es-PE"/>
              <a:t>an Martin and Ucayali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'Total Degradation'!$F$3</c:f>
              <c:strCache>
                <c:ptCount val="1"/>
                <c:pt idx="0">
                  <c:v>San Martin</c:v>
                </c:pt>
              </c:strCache>
            </c:strRef>
          </c:tx>
          <c:spPr>
            <a:ln w="19050" cmpd="sng">
              <a:solidFill>
                <a:srgbClr val="3366CC"/>
              </a:solidFill>
            </a:ln>
          </c:spPr>
          <c:marker>
            <c:symbol val="none"/>
          </c:marker>
          <c:cat>
            <c:numRef>
              <c:f>'Total Degradation'!$A$4:$A$20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Degradation'!$F$4:$F$20</c:f>
              <c:numCache>
                <c:formatCode>_(* #,##0.00_);_(* \(#,##0.00\);_(* "-"??_);_(@_)</c:formatCode>
                <c:ptCount val="17"/>
                <c:pt idx="0">
                  <c:v>6690089.7904265672</c:v>
                </c:pt>
                <c:pt idx="1">
                  <c:v>5079102.8320322633</c:v>
                </c:pt>
                <c:pt idx="2">
                  <c:v>2643418.3881250829</c:v>
                </c:pt>
                <c:pt idx="3">
                  <c:v>3436708.2153173005</c:v>
                </c:pt>
                <c:pt idx="4">
                  <c:v>3768363.5622921512</c:v>
                </c:pt>
                <c:pt idx="5">
                  <c:v>1374716.5059952391</c:v>
                </c:pt>
                <c:pt idx="6">
                  <c:v>2234657.5245060474</c:v>
                </c:pt>
                <c:pt idx="7">
                  <c:v>1423363.0527523316</c:v>
                </c:pt>
                <c:pt idx="8">
                  <c:v>2074728.3273890319</c:v>
                </c:pt>
                <c:pt idx="9">
                  <c:v>1852953.3042207807</c:v>
                </c:pt>
                <c:pt idx="10">
                  <c:v>1224744.7142232587</c:v>
                </c:pt>
                <c:pt idx="11">
                  <c:v>4671964.4778651064</c:v>
                </c:pt>
                <c:pt idx="12">
                  <c:v>2646015.2642182712</c:v>
                </c:pt>
                <c:pt idx="13">
                  <c:v>2853296.9589004214</c:v>
                </c:pt>
                <c:pt idx="14">
                  <c:v>4852619.2589573534</c:v>
                </c:pt>
                <c:pt idx="15">
                  <c:v>2697133.4746888522</c:v>
                </c:pt>
                <c:pt idx="16">
                  <c:v>2056339.0764256357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D3-48DD-92E0-15100D382B31}"/>
            </c:ext>
          </c:extLst>
        </c:ser>
        <c:ser>
          <c:idx val="1"/>
          <c:order val="1"/>
          <c:tx>
            <c:strRef>
              <c:f>'Total Degradation'!$G$3</c:f>
              <c:strCache>
                <c:ptCount val="1"/>
                <c:pt idx="0">
                  <c:v>Ucayali</c:v>
                </c:pt>
              </c:strCache>
            </c:strRef>
          </c:tx>
          <c:spPr>
            <a:ln w="19050" cmpd="sng">
              <a:solidFill>
                <a:srgbClr val="DC3912"/>
              </a:solidFill>
            </a:ln>
          </c:spPr>
          <c:marker>
            <c:symbol val="none"/>
          </c:marker>
          <c:cat>
            <c:numRef>
              <c:f>'Total Degradation'!$A$4:$A$20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'Total Degradation'!$G$4:$G$20</c:f>
              <c:numCache>
                <c:formatCode>_(* #,##0.00_);_(* \(#,##0.00\);_(* "-"??_);_(@_)</c:formatCode>
                <c:ptCount val="17"/>
                <c:pt idx="0">
                  <c:v>8361434.7788045444</c:v>
                </c:pt>
                <c:pt idx="1">
                  <c:v>4989644.8197789891</c:v>
                </c:pt>
                <c:pt idx="2">
                  <c:v>4103645.3516810383</c:v>
                </c:pt>
                <c:pt idx="3">
                  <c:v>4090226.4907821706</c:v>
                </c:pt>
                <c:pt idx="4">
                  <c:v>3930770.5014375276</c:v>
                </c:pt>
                <c:pt idx="5">
                  <c:v>2218533.3830371224</c:v>
                </c:pt>
                <c:pt idx="6">
                  <c:v>1633928.9334160713</c:v>
                </c:pt>
                <c:pt idx="7">
                  <c:v>2069560.1064548651</c:v>
                </c:pt>
                <c:pt idx="8">
                  <c:v>2748895.0100564808</c:v>
                </c:pt>
                <c:pt idx="9">
                  <c:v>1629056.2210468445</c:v>
                </c:pt>
                <c:pt idx="10">
                  <c:v>2117478.0337575707</c:v>
                </c:pt>
                <c:pt idx="11">
                  <c:v>9599621.8536139838</c:v>
                </c:pt>
                <c:pt idx="12">
                  <c:v>8368685.7620966909</c:v>
                </c:pt>
                <c:pt idx="13">
                  <c:v>11863000.576347416</c:v>
                </c:pt>
                <c:pt idx="14">
                  <c:v>11142653.948431861</c:v>
                </c:pt>
                <c:pt idx="15">
                  <c:v>9665457.0658709705</c:v>
                </c:pt>
                <c:pt idx="16">
                  <c:v>12899433.187424414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D3-48DD-92E0-15100D382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4904128"/>
        <c:axId val="424904520"/>
      </c:lineChart>
      <c:catAx>
        <c:axId val="42490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0"/>
            </a:pPr>
            <a:endParaRPr lang="es-PE"/>
          </a:p>
        </c:txPr>
        <c:crossAx val="424904520"/>
        <c:crosses val="autoZero"/>
        <c:auto val="1"/>
        <c:lblAlgn val="ctr"/>
        <c:lblOffset val="100"/>
        <c:noMultiLvlLbl val="1"/>
      </c:catAx>
      <c:valAx>
        <c:axId val="42490452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rPr lang="es-PE"/>
                  <a:t>Degradadtion Emissions (tCO2)</a:t>
                </a:r>
              </a:p>
            </c:rich>
          </c:tx>
          <c:layout/>
          <c:overlay val="0"/>
        </c:title>
        <c:numFmt formatCode="_(* #,##0.00_);_(* \(#,##0.00\);_(* &quot;-&quot;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  <a:endParaRPr lang="es-PE"/>
          </a:p>
        </c:txPr>
        <c:crossAx val="424904128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504825</xdr:colOff>
      <xdr:row>2</xdr:row>
      <xdr:rowOff>152400</xdr:rowOff>
    </xdr:from>
    <xdr:ext cx="5715000" cy="3533775"/>
    <xdr:graphicFrame macro="">
      <xdr:nvGraphicFramePr>
        <xdr:cNvPr id="2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9</xdr:col>
      <xdr:colOff>657225</xdr:colOff>
      <xdr:row>21</xdr:row>
      <xdr:rowOff>104775</xdr:rowOff>
    </xdr:from>
    <xdr:ext cx="5715000" cy="3533775"/>
    <xdr:graphicFrame macro="">
      <xdr:nvGraphicFramePr>
        <xdr:cNvPr id="3" name="Chart 1" title="Char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dy/Downloads/Deforestation%20Emissions%20-%20ERPD%20Per&#2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Deforestation"/>
      <sheetName val="Joint Graphs"/>
      <sheetName val="San Martin"/>
      <sheetName val="San Martin Districts"/>
      <sheetName val="San Martin Districts Bosques"/>
      <sheetName val="San Martin Categories"/>
      <sheetName val="San Martin Categories Bosques"/>
      <sheetName val="San Martin Graphs"/>
      <sheetName val="Ucayali"/>
      <sheetName val="Ucayali Districts"/>
      <sheetName val="Ucayali District Bosques"/>
      <sheetName val="Ucayali Categories"/>
      <sheetName val="Ucayali Categories Bosques"/>
      <sheetName val="Ucayali Graphs"/>
      <sheetName val="Ecozones EF"/>
    </sheetNames>
    <sheetDataSet>
      <sheetData sheetId="0">
        <row r="12">
          <cell r="D12">
            <v>12408.21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">
          <cell r="F4">
            <v>379.83310444429458</v>
          </cell>
        </row>
        <row r="5">
          <cell r="F5">
            <v>439.00342553093941</v>
          </cell>
        </row>
        <row r="6">
          <cell r="F6">
            <v>520.52351070574139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tabSelected="1" workbookViewId="0">
      <selection activeCell="D6" sqref="D6"/>
    </sheetView>
  </sheetViews>
  <sheetFormatPr baseColWidth="10" defaultColWidth="14.42578125" defaultRowHeight="15.75" customHeight="1" x14ac:dyDescent="0.2"/>
  <cols>
    <col min="1" max="1" width="14.42578125" style="67"/>
    <col min="2" max="3" width="15.28515625" style="1" bestFit="1" customWidth="1"/>
    <col min="4" max="4" width="15.28515625" style="1" customWidth="1"/>
    <col min="5" max="5" width="4.5703125" style="1" customWidth="1"/>
    <col min="6" max="8" width="14.42578125" style="1"/>
    <col min="9" max="9" width="17.42578125" style="1" customWidth="1"/>
    <col min="10" max="16384" width="14.42578125" style="1"/>
  </cols>
  <sheetData>
    <row r="1" spans="1:9" ht="23.25" customHeight="1" x14ac:dyDescent="0.2">
      <c r="A1" s="72" t="s">
        <v>42</v>
      </c>
    </row>
    <row r="2" spans="1:9" ht="15.75" customHeight="1" x14ac:dyDescent="0.2">
      <c r="A2" s="96" t="s">
        <v>43</v>
      </c>
      <c r="B2" s="96"/>
      <c r="C2" s="96"/>
      <c r="D2" s="96"/>
      <c r="F2" s="97" t="s">
        <v>44</v>
      </c>
      <c r="G2" s="97"/>
      <c r="H2" s="97"/>
      <c r="I2" s="97"/>
    </row>
    <row r="3" spans="1:9" s="7" customFormat="1" ht="25.5" customHeight="1" x14ac:dyDescent="0.2">
      <c r="A3" s="35" t="s">
        <v>3</v>
      </c>
      <c r="B3" s="35" t="s">
        <v>12</v>
      </c>
      <c r="C3" s="35" t="s">
        <v>13</v>
      </c>
      <c r="D3" s="35" t="s">
        <v>23</v>
      </c>
      <c r="F3" s="76" t="s">
        <v>12</v>
      </c>
      <c r="G3" s="76" t="s">
        <v>13</v>
      </c>
      <c r="H3" s="76" t="s">
        <v>23</v>
      </c>
      <c r="I3" s="75" t="s">
        <v>45</v>
      </c>
    </row>
    <row r="4" spans="1:9" s="7" customFormat="1" ht="15.75" customHeight="1" x14ac:dyDescent="0.2">
      <c r="A4" s="13">
        <v>2001</v>
      </c>
      <c r="B4" s="65">
        <f>+'San Martin Degrad'!T4</f>
        <v>106359.85</v>
      </c>
      <c r="C4" s="65">
        <f>+'Ucayali Degrad'!T4</f>
        <v>77381.727099999989</v>
      </c>
      <c r="D4" s="65">
        <f>+B4+C4</f>
        <v>183741.57709999999</v>
      </c>
      <c r="F4" s="65">
        <f>+'San Martin Degrad Emiss'!T5</f>
        <v>6690089.7904265672</v>
      </c>
      <c r="G4" s="65">
        <f>+'Ucayali Degrad Emiss'!T5</f>
        <v>8361434.7788045444</v>
      </c>
      <c r="H4" s="65">
        <f>+F4+G4</f>
        <v>15051524.569231112</v>
      </c>
      <c r="I4" s="65"/>
    </row>
    <row r="5" spans="1:9" s="7" customFormat="1" ht="15.75" customHeight="1" x14ac:dyDescent="0.2">
      <c r="A5" s="12">
        <f t="shared" ref="A5:A20" si="0">A4+1</f>
        <v>2002</v>
      </c>
      <c r="B5" s="65">
        <f>+'San Martin Degrad'!T5</f>
        <v>74918.950000000012</v>
      </c>
      <c r="C5" s="65">
        <f>+'Ucayali Degrad'!T5</f>
        <v>47664.898900000007</v>
      </c>
      <c r="D5" s="65">
        <f>+B5+C5</f>
        <v>122583.84890000001</v>
      </c>
      <c r="F5" s="65">
        <f>+'San Martin Degrad Emiss'!T6</f>
        <v>5079102.8320322633</v>
      </c>
      <c r="G5" s="65">
        <f>+'Ucayali Degrad Emiss'!T6</f>
        <v>4989644.8197789891</v>
      </c>
      <c r="H5" s="65">
        <f t="shared" ref="H5:H20" si="1">+F5+G5</f>
        <v>10068747.651811253</v>
      </c>
      <c r="I5" s="65"/>
    </row>
    <row r="6" spans="1:9" s="7" customFormat="1" ht="15.75" customHeight="1" x14ac:dyDescent="0.2">
      <c r="A6" s="12">
        <f t="shared" si="0"/>
        <v>2003</v>
      </c>
      <c r="B6" s="65">
        <f>+'San Martin Degrad'!T6</f>
        <v>39704.240000000005</v>
      </c>
      <c r="C6" s="65">
        <f>+'Ucayali Degrad'!T6</f>
        <v>36963.337599999999</v>
      </c>
      <c r="D6" s="65">
        <f t="shared" ref="D5:D20" si="2">+B6+C6</f>
        <v>76667.577600000004</v>
      </c>
      <c r="F6" s="65">
        <f>+'San Martin Degrad Emiss'!T7</f>
        <v>2643418.3881250829</v>
      </c>
      <c r="G6" s="65">
        <f>+'Ucayali Degrad Emiss'!T7</f>
        <v>4103645.3516810383</v>
      </c>
      <c r="H6" s="65">
        <f t="shared" si="1"/>
        <v>6747063.7398061212</v>
      </c>
      <c r="I6" s="65"/>
    </row>
    <row r="7" spans="1:9" s="7" customFormat="1" ht="15.75" customHeight="1" x14ac:dyDescent="0.2">
      <c r="A7" s="12">
        <f t="shared" si="0"/>
        <v>2004</v>
      </c>
      <c r="B7" s="65">
        <f>+'San Martin Degrad'!T7</f>
        <v>48710.93</v>
      </c>
      <c r="C7" s="65">
        <f>+'Ucayali Degrad'!T7</f>
        <v>40105.261750000012</v>
      </c>
      <c r="D7" s="65">
        <f t="shared" si="2"/>
        <v>88816.191750000013</v>
      </c>
      <c r="F7" s="65">
        <f>+'San Martin Degrad Emiss'!T8</f>
        <v>3436708.2153173005</v>
      </c>
      <c r="G7" s="65">
        <f>+'Ucayali Degrad Emiss'!T8</f>
        <v>4090226.4907821706</v>
      </c>
      <c r="H7" s="65">
        <f t="shared" si="1"/>
        <v>7526934.7060994711</v>
      </c>
      <c r="I7" s="65"/>
    </row>
    <row r="8" spans="1:9" s="7" customFormat="1" ht="15.75" customHeight="1" x14ac:dyDescent="0.2">
      <c r="A8" s="12">
        <f t="shared" si="0"/>
        <v>2005</v>
      </c>
      <c r="B8" s="65">
        <f>+'San Martin Degrad'!T8</f>
        <v>53558.28</v>
      </c>
      <c r="C8" s="65">
        <f>+'Ucayali Degrad'!T8</f>
        <v>36562.467100000002</v>
      </c>
      <c r="D8" s="65">
        <f t="shared" si="2"/>
        <v>90120.747100000008</v>
      </c>
      <c r="F8" s="65">
        <f>+'San Martin Degrad Emiss'!T9</f>
        <v>3768363.5622921512</v>
      </c>
      <c r="G8" s="65">
        <f>+'Ucayali Degrad Emiss'!T9</f>
        <v>3930770.5014375276</v>
      </c>
      <c r="H8" s="65">
        <f t="shared" si="1"/>
        <v>7699134.0637296792</v>
      </c>
      <c r="I8" s="65"/>
    </row>
    <row r="9" spans="1:9" s="7" customFormat="1" ht="15.75" customHeight="1" x14ac:dyDescent="0.2">
      <c r="A9" s="12">
        <f t="shared" si="0"/>
        <v>2006</v>
      </c>
      <c r="B9" s="65">
        <f>+'San Martin Degrad'!T9</f>
        <v>18703.97</v>
      </c>
      <c r="C9" s="65">
        <f>+'Ucayali Degrad'!T9</f>
        <v>21429.377300000004</v>
      </c>
      <c r="D9" s="65">
        <f t="shared" si="2"/>
        <v>40133.347300000009</v>
      </c>
      <c r="F9" s="65">
        <f>+'San Martin Degrad Emiss'!T10</f>
        <v>1374716.5059952391</v>
      </c>
      <c r="G9" s="65">
        <f>+'Ucayali Degrad Emiss'!T10</f>
        <v>2218533.3830371224</v>
      </c>
      <c r="H9" s="65">
        <f t="shared" si="1"/>
        <v>3593249.8890323616</v>
      </c>
      <c r="I9" s="65"/>
    </row>
    <row r="10" spans="1:9" s="7" customFormat="1" ht="15.75" customHeight="1" x14ac:dyDescent="0.2">
      <c r="A10" s="12">
        <f t="shared" si="0"/>
        <v>2007</v>
      </c>
      <c r="B10" s="65">
        <f>+'San Martin Degrad'!T10</f>
        <v>31526.790000000005</v>
      </c>
      <c r="C10" s="65">
        <f>+'Ucayali Degrad'!T10</f>
        <v>15411.055499999997</v>
      </c>
      <c r="D10" s="65">
        <f t="shared" si="2"/>
        <v>46937.845500000003</v>
      </c>
      <c r="F10" s="65">
        <f>+'San Martin Degrad Emiss'!T11</f>
        <v>2234657.5245060474</v>
      </c>
      <c r="G10" s="65">
        <f>+'Ucayali Degrad Emiss'!T11</f>
        <v>1633928.9334160713</v>
      </c>
      <c r="H10" s="65">
        <f t="shared" si="1"/>
        <v>3868586.4579221187</v>
      </c>
      <c r="I10" s="65"/>
    </row>
    <row r="11" spans="1:9" s="7" customFormat="1" ht="15.75" customHeight="1" x14ac:dyDescent="0.2">
      <c r="A11" s="51">
        <f t="shared" si="0"/>
        <v>2008</v>
      </c>
      <c r="B11" s="73">
        <f>+'San Martin Degrad'!T11</f>
        <v>18741.89</v>
      </c>
      <c r="C11" s="73">
        <f>+'Ucayali Degrad'!T11</f>
        <v>19878.7798</v>
      </c>
      <c r="D11" s="73">
        <f t="shared" si="2"/>
        <v>38620.669800000003</v>
      </c>
      <c r="F11" s="73">
        <f>+'San Martin Degrad Emiss'!T12</f>
        <v>1423363.0527523316</v>
      </c>
      <c r="G11" s="73">
        <f>+'Ucayali Degrad Emiss'!T12</f>
        <v>2069560.1064548651</v>
      </c>
      <c r="H11" s="74">
        <f t="shared" si="1"/>
        <v>3492923.1592071969</v>
      </c>
      <c r="I11" s="77">
        <f t="shared" ref="I11:I20" si="3">+$H$24</f>
        <v>9845699.9674742147</v>
      </c>
    </row>
    <row r="12" spans="1:9" s="7" customFormat="1" ht="15.75" customHeight="1" x14ac:dyDescent="0.2">
      <c r="A12" s="51">
        <f t="shared" si="0"/>
        <v>2009</v>
      </c>
      <c r="B12" s="73">
        <f>+'San Martin Degrad'!T12</f>
        <v>28731.159999999996</v>
      </c>
      <c r="C12" s="73">
        <f>+'Ucayali Degrad'!T12</f>
        <v>25379.185200000004</v>
      </c>
      <c r="D12" s="73">
        <f t="shared" si="2"/>
        <v>54110.345199999996</v>
      </c>
      <c r="F12" s="73">
        <f>+'San Martin Degrad Emiss'!T13</f>
        <v>2074728.3273890319</v>
      </c>
      <c r="G12" s="73">
        <f>+'Ucayali Degrad Emiss'!T13</f>
        <v>2748895.0100564808</v>
      </c>
      <c r="H12" s="74">
        <f t="shared" si="1"/>
        <v>4823623.3374455124</v>
      </c>
      <c r="I12" s="77">
        <f t="shared" si="3"/>
        <v>9845699.9674742147</v>
      </c>
    </row>
    <row r="13" spans="1:9" s="7" customFormat="1" ht="15.75" customHeight="1" x14ac:dyDescent="0.2">
      <c r="A13" s="51">
        <f t="shared" si="0"/>
        <v>2010</v>
      </c>
      <c r="B13" s="73">
        <f>+'San Martin Degrad'!T13</f>
        <v>24574.640000000003</v>
      </c>
      <c r="C13" s="73">
        <f>+'Ucayali Degrad'!T13</f>
        <v>15181.547299999998</v>
      </c>
      <c r="D13" s="73">
        <f t="shared" si="2"/>
        <v>39756.187300000005</v>
      </c>
      <c r="F13" s="73">
        <f>+'San Martin Degrad Emiss'!T14</f>
        <v>1852953.3042207807</v>
      </c>
      <c r="G13" s="73">
        <f>+'Ucayali Degrad Emiss'!T14</f>
        <v>1629056.2210468445</v>
      </c>
      <c r="H13" s="74">
        <f t="shared" si="1"/>
        <v>3482009.5252676252</v>
      </c>
      <c r="I13" s="77">
        <f t="shared" si="3"/>
        <v>9845699.9674742147</v>
      </c>
    </row>
    <row r="14" spans="1:9" s="7" customFormat="1" ht="15.75" customHeight="1" x14ac:dyDescent="0.2">
      <c r="A14" s="51">
        <f t="shared" si="0"/>
        <v>2011</v>
      </c>
      <c r="B14" s="73">
        <f>+'San Martin Degrad'!T14</f>
        <v>16447.080000000002</v>
      </c>
      <c r="C14" s="73">
        <f>+'Ucayali Degrad'!T14</f>
        <v>21142.206500000008</v>
      </c>
      <c r="D14" s="73">
        <f t="shared" si="2"/>
        <v>37589.286500000009</v>
      </c>
      <c r="F14" s="73">
        <f>+'San Martin Degrad Emiss'!T15</f>
        <v>1224744.7142232587</v>
      </c>
      <c r="G14" s="73">
        <f>+'Ucayali Degrad Emiss'!T15</f>
        <v>2117478.0337575707</v>
      </c>
      <c r="H14" s="74">
        <f t="shared" si="1"/>
        <v>3342222.7479808293</v>
      </c>
      <c r="I14" s="77">
        <f t="shared" si="3"/>
        <v>9845699.9674742147</v>
      </c>
    </row>
    <row r="15" spans="1:9" s="7" customFormat="1" ht="15.75" customHeight="1" x14ac:dyDescent="0.2">
      <c r="A15" s="51">
        <f t="shared" si="0"/>
        <v>2012</v>
      </c>
      <c r="B15" s="73">
        <f>+'San Martin Degrad'!T15</f>
        <v>59764.049999999996</v>
      </c>
      <c r="C15" s="73">
        <f>+'Ucayali Degrad'!T15</f>
        <v>89000.681099999987</v>
      </c>
      <c r="D15" s="73">
        <f t="shared" si="2"/>
        <v>148764.73109999998</v>
      </c>
      <c r="F15" s="73">
        <f>+'San Martin Degrad Emiss'!T16</f>
        <v>4671964.4778651064</v>
      </c>
      <c r="G15" s="73">
        <f>+'Ucayali Degrad Emiss'!T16</f>
        <v>9599621.8536139838</v>
      </c>
      <c r="H15" s="74">
        <f t="shared" si="1"/>
        <v>14271586.331479091</v>
      </c>
      <c r="I15" s="77">
        <f t="shared" si="3"/>
        <v>9845699.9674742147</v>
      </c>
    </row>
    <row r="16" spans="1:9" s="7" customFormat="1" ht="15.75" customHeight="1" x14ac:dyDescent="0.2">
      <c r="A16" s="51">
        <f t="shared" si="0"/>
        <v>2013</v>
      </c>
      <c r="B16" s="73">
        <f>+'San Martin Degrad'!T16</f>
        <v>33522.31</v>
      </c>
      <c r="C16" s="73">
        <f>+'Ucayali Degrad'!T16</f>
        <v>73873.129999999961</v>
      </c>
      <c r="D16" s="73">
        <f t="shared" si="2"/>
        <v>107395.43999999996</v>
      </c>
      <c r="F16" s="73">
        <f>+'San Martin Degrad Emiss'!T17</f>
        <v>2646015.2642182712</v>
      </c>
      <c r="G16" s="73">
        <f>+'Ucayali Degrad Emiss'!T17</f>
        <v>8368685.7620966909</v>
      </c>
      <c r="H16" s="74">
        <f t="shared" si="1"/>
        <v>11014701.026314963</v>
      </c>
      <c r="I16" s="77">
        <f t="shared" si="3"/>
        <v>9845699.9674742147</v>
      </c>
    </row>
    <row r="17" spans="1:9" s="7" customFormat="1" ht="15.75" customHeight="1" x14ac:dyDescent="0.2">
      <c r="A17" s="51">
        <f t="shared" si="0"/>
        <v>2014</v>
      </c>
      <c r="B17" s="73">
        <f>+'San Martin Degrad'!T17</f>
        <v>35799.949999999997</v>
      </c>
      <c r="C17" s="73">
        <f>+'Ucayali Degrad'!T17</f>
        <v>105124.14000000001</v>
      </c>
      <c r="D17" s="73">
        <f t="shared" si="2"/>
        <v>140924.09000000003</v>
      </c>
      <c r="F17" s="73">
        <f>+'San Martin Degrad Emiss'!T18</f>
        <v>2853296.9589004214</v>
      </c>
      <c r="G17" s="73">
        <f>+'Ucayali Degrad Emiss'!T18</f>
        <v>11863000.576347416</v>
      </c>
      <c r="H17" s="74">
        <f t="shared" si="1"/>
        <v>14716297.535247838</v>
      </c>
      <c r="I17" s="77">
        <f t="shared" si="3"/>
        <v>9845699.9674742147</v>
      </c>
    </row>
    <row r="18" spans="1:9" s="7" customFormat="1" ht="15.75" customHeight="1" x14ac:dyDescent="0.2">
      <c r="A18" s="51">
        <f t="shared" si="0"/>
        <v>2015</v>
      </c>
      <c r="B18" s="73">
        <f>+'San Martin Degrad'!T18</f>
        <v>55675.109999999993</v>
      </c>
      <c r="C18" s="73">
        <f>+'Ucayali Degrad'!T18</f>
        <v>99999.92</v>
      </c>
      <c r="D18" s="73">
        <f t="shared" si="2"/>
        <v>155675.03</v>
      </c>
      <c r="F18" s="73">
        <f>+'San Martin Degrad Emiss'!T19</f>
        <v>4852619.2589573534</v>
      </c>
      <c r="G18" s="73">
        <f>+'Ucayali Degrad Emiss'!T19</f>
        <v>11142653.948431861</v>
      </c>
      <c r="H18" s="74">
        <f t="shared" si="1"/>
        <v>15995273.207389213</v>
      </c>
      <c r="I18" s="77">
        <f t="shared" si="3"/>
        <v>9845699.9674742147</v>
      </c>
    </row>
    <row r="19" spans="1:9" s="7" customFormat="1" ht="15.75" customHeight="1" x14ac:dyDescent="0.2">
      <c r="A19" s="51">
        <f t="shared" si="0"/>
        <v>2016</v>
      </c>
      <c r="B19" s="73">
        <f>+'San Martin Degrad'!T19</f>
        <v>32252.480000000003</v>
      </c>
      <c r="C19" s="73">
        <f>+'Ucayali Degrad'!T19</f>
        <v>82196.179999999993</v>
      </c>
      <c r="D19" s="73">
        <f t="shared" si="2"/>
        <v>114448.66</v>
      </c>
      <c r="F19" s="73">
        <f>+'San Martin Degrad Emiss'!T20</f>
        <v>2697133.4746888522</v>
      </c>
      <c r="G19" s="73">
        <f>+'Ucayali Degrad Emiss'!T20</f>
        <v>9665457.0658709705</v>
      </c>
      <c r="H19" s="74">
        <f t="shared" si="1"/>
        <v>12362590.540559823</v>
      </c>
      <c r="I19" s="77">
        <f t="shared" si="3"/>
        <v>9845699.9674742147</v>
      </c>
    </row>
    <row r="20" spans="1:9" s="7" customFormat="1" ht="15.75" customHeight="1" x14ac:dyDescent="0.2">
      <c r="A20" s="51">
        <f t="shared" si="0"/>
        <v>2017</v>
      </c>
      <c r="B20" s="73">
        <f>+'San Martin Degrad'!T20</f>
        <v>25515.86</v>
      </c>
      <c r="C20" s="73">
        <f>+'Ucayali Degrad'!T20</f>
        <v>107518.71999999999</v>
      </c>
      <c r="D20" s="73">
        <f t="shared" si="2"/>
        <v>133034.57999999999</v>
      </c>
      <c r="F20" s="73">
        <f>+'San Martin Degrad Emiss'!T21</f>
        <v>2056339.0764256357</v>
      </c>
      <c r="G20" s="73">
        <f>+'Ucayali Degrad Emiss'!T21</f>
        <v>12899433.187424414</v>
      </c>
      <c r="H20" s="74">
        <f t="shared" si="1"/>
        <v>14955772.26385005</v>
      </c>
      <c r="I20" s="77">
        <f t="shared" si="3"/>
        <v>9845699.9674742147</v>
      </c>
    </row>
    <row r="22" spans="1:9" ht="15.75" customHeight="1" x14ac:dyDescent="0.2">
      <c r="A22" s="78" t="s">
        <v>46</v>
      </c>
      <c r="B22" s="79">
        <f>SUM(B4:B20)</f>
        <v>704507.5399999998</v>
      </c>
      <c r="C22" s="79">
        <f>SUM(C4:C20)</f>
        <v>914812.61514999997</v>
      </c>
      <c r="D22" s="79">
        <f>SUM(D4:D20)</f>
        <v>1619320.1551500002</v>
      </c>
      <c r="F22" s="79">
        <f t="shared" ref="F22:H22" si="4">SUM(F4:F20)</f>
        <v>51580214.728335693</v>
      </c>
      <c r="G22" s="79">
        <f t="shared" si="4"/>
        <v>101432026.02403855</v>
      </c>
      <c r="H22" s="79">
        <f t="shared" si="4"/>
        <v>153012240.75237426</v>
      </c>
    </row>
    <row r="23" spans="1:9" ht="15.75" customHeight="1" x14ac:dyDescent="0.2">
      <c r="A23" s="80" t="s">
        <v>14</v>
      </c>
      <c r="B23" s="81">
        <f>SUM(B11:B20)</f>
        <v>331024.52999999997</v>
      </c>
      <c r="C23" s="81">
        <f>SUM(C11:C20)</f>
        <v>639294.48989999993</v>
      </c>
      <c r="D23" s="81">
        <f>SUM(D11:D20)</f>
        <v>970319.01989999996</v>
      </c>
      <c r="F23" s="81">
        <f t="shared" ref="F23:H23" si="5">SUM(F11:F20)</f>
        <v>26353157.909641042</v>
      </c>
      <c r="G23" s="81">
        <f t="shared" si="5"/>
        <v>72103841.765101105</v>
      </c>
      <c r="H23" s="81">
        <f t="shared" si="5"/>
        <v>98456999.674742147</v>
      </c>
    </row>
    <row r="24" spans="1:9" ht="15.75" customHeight="1" x14ac:dyDescent="0.2">
      <c r="A24" s="80" t="s">
        <v>24</v>
      </c>
      <c r="B24" s="82">
        <f>AVERAGE(B11:B20)</f>
        <v>33102.452999999994</v>
      </c>
      <c r="C24" s="82">
        <f>AVERAGE(C11:C20)</f>
        <v>63929.44898999999</v>
      </c>
      <c r="D24" s="82">
        <f>AVERAGE(D11:D20)</f>
        <v>97031.901989999998</v>
      </c>
      <c r="F24" s="82">
        <f>AVERAGE(F11:F20)</f>
        <v>2635315.7909641042</v>
      </c>
      <c r="G24" s="82">
        <f>AVERAGE(G11:G20)</f>
        <v>7210384.1765101105</v>
      </c>
      <c r="H24" s="82">
        <f>AVERAGE(H11:H20)</f>
        <v>9845699.9674742147</v>
      </c>
    </row>
  </sheetData>
  <mergeCells count="2">
    <mergeCell ref="A2:D2"/>
    <mergeCell ref="F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5"/>
  <sheetViews>
    <sheetView workbookViewId="0">
      <selection activeCell="I24" sqref="I24"/>
    </sheetView>
  </sheetViews>
  <sheetFormatPr baseColWidth="10" defaultColWidth="14.42578125" defaultRowHeight="15.75" customHeight="1" x14ac:dyDescent="0.2"/>
  <cols>
    <col min="1" max="1" width="11.5703125" style="1" bestFit="1" customWidth="1"/>
    <col min="2" max="2" width="13.5703125" style="1" customWidth="1"/>
    <col min="3" max="20" width="10.42578125" style="1" customWidth="1"/>
    <col min="21" max="16384" width="14.42578125" style="1"/>
  </cols>
  <sheetData>
    <row r="1" spans="1:20" ht="15.75" customHeight="1" thickBot="1" x14ac:dyDescent="0.25">
      <c r="A1" s="102" t="s">
        <v>27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2"/>
    </row>
    <row r="2" spans="1:20" ht="15.75" customHeight="1" x14ac:dyDescent="0.2">
      <c r="A2" s="104" t="s">
        <v>3</v>
      </c>
      <c r="B2" s="98" t="s">
        <v>0</v>
      </c>
      <c r="C2" s="99"/>
      <c r="D2" s="99"/>
      <c r="E2" s="99"/>
      <c r="F2" s="99"/>
      <c r="G2" s="100"/>
      <c r="H2" s="98" t="s">
        <v>1</v>
      </c>
      <c r="I2" s="99"/>
      <c r="J2" s="99"/>
      <c r="K2" s="99"/>
      <c r="L2" s="99"/>
      <c r="M2" s="100"/>
      <c r="N2" s="98" t="s">
        <v>25</v>
      </c>
      <c r="O2" s="99"/>
      <c r="P2" s="99"/>
      <c r="Q2" s="99"/>
      <c r="R2" s="99"/>
      <c r="S2" s="100"/>
      <c r="T2" s="101" t="s">
        <v>26</v>
      </c>
    </row>
    <row r="3" spans="1:20" s="4" customFormat="1" ht="15.75" customHeight="1" x14ac:dyDescent="0.2">
      <c r="A3" s="105"/>
      <c r="B3" s="2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24" t="s">
        <v>10</v>
      </c>
      <c r="H3" s="2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24" t="s">
        <v>10</v>
      </c>
      <c r="N3" s="2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24" t="s">
        <v>10</v>
      </c>
      <c r="T3" s="101"/>
    </row>
    <row r="4" spans="1:20" s="7" customFormat="1" ht="15.75" customHeight="1" x14ac:dyDescent="0.2">
      <c r="A4" s="19">
        <v>2001</v>
      </c>
      <c r="B4" s="25">
        <v>40465.199999999997</v>
      </c>
      <c r="C4" s="16">
        <v>22413.8</v>
      </c>
      <c r="D4" s="16">
        <v>995.72</v>
      </c>
      <c r="E4" s="16">
        <v>3572.23</v>
      </c>
      <c r="F4" s="16">
        <v>755.54600000000005</v>
      </c>
      <c r="G4" s="26">
        <v>19.551100000000002</v>
      </c>
      <c r="H4" s="25">
        <v>2344.0100000000002</v>
      </c>
      <c r="I4" s="16">
        <v>1519.02</v>
      </c>
      <c r="J4" s="16">
        <v>68.150000000000006</v>
      </c>
      <c r="K4" s="16">
        <v>330.7</v>
      </c>
      <c r="L4" s="16">
        <v>45.72</v>
      </c>
      <c r="M4" s="26"/>
      <c r="N4" s="25">
        <v>4223.12</v>
      </c>
      <c r="O4" s="16">
        <v>417.69</v>
      </c>
      <c r="P4" s="16">
        <v>69.41</v>
      </c>
      <c r="Q4" s="16">
        <v>123.13</v>
      </c>
      <c r="R4" s="16">
        <v>18.73</v>
      </c>
      <c r="S4" s="26"/>
      <c r="T4" s="22">
        <f>SUM(B4:S4)</f>
        <v>77381.727099999989</v>
      </c>
    </row>
    <row r="5" spans="1:20" s="7" customFormat="1" ht="15.75" customHeight="1" x14ac:dyDescent="0.2">
      <c r="A5" s="20">
        <f t="shared" ref="A5:A20" si="0">A4+1</f>
        <v>2002</v>
      </c>
      <c r="B5" s="25">
        <v>22591.9</v>
      </c>
      <c r="C5" s="16">
        <v>15539.2</v>
      </c>
      <c r="D5" s="16">
        <v>251.768</v>
      </c>
      <c r="E5" s="16">
        <v>1690.93</v>
      </c>
      <c r="F5" s="16">
        <v>63.059699999999999</v>
      </c>
      <c r="G5" s="26">
        <v>15.1012</v>
      </c>
      <c r="H5" s="25">
        <v>2054.23</v>
      </c>
      <c r="I5" s="16">
        <v>1240.33</v>
      </c>
      <c r="J5" s="16">
        <v>18.170000000000002</v>
      </c>
      <c r="K5" s="16">
        <v>213.74</v>
      </c>
      <c r="L5" s="16">
        <v>3.54</v>
      </c>
      <c r="M5" s="26">
        <v>0.13</v>
      </c>
      <c r="N5" s="25">
        <v>3568.8</v>
      </c>
      <c r="O5" s="16">
        <v>331.51</v>
      </c>
      <c r="P5" s="16">
        <v>19.21</v>
      </c>
      <c r="Q5" s="16">
        <v>62.91</v>
      </c>
      <c r="R5" s="16">
        <v>0.37</v>
      </c>
      <c r="S5" s="26"/>
      <c r="T5" s="22">
        <f t="shared" ref="T5:T20" si="1">SUM(B5:S5)</f>
        <v>47664.898900000007</v>
      </c>
    </row>
    <row r="6" spans="1:20" s="7" customFormat="1" ht="15.75" customHeight="1" x14ac:dyDescent="0.2">
      <c r="A6" s="20">
        <f t="shared" si="0"/>
        <v>2003</v>
      </c>
      <c r="B6" s="25">
        <v>15200.8</v>
      </c>
      <c r="C6" s="16">
        <v>14594.2</v>
      </c>
      <c r="D6" s="16">
        <v>132.21</v>
      </c>
      <c r="E6" s="16">
        <v>1843.62</v>
      </c>
      <c r="F6" s="16">
        <v>53.065300000000001</v>
      </c>
      <c r="G6" s="26">
        <v>12.6023</v>
      </c>
      <c r="H6" s="25">
        <v>1177.02</v>
      </c>
      <c r="I6" s="16">
        <v>766.3</v>
      </c>
      <c r="J6" s="16">
        <v>11.68</v>
      </c>
      <c r="K6" s="16">
        <v>163.46</v>
      </c>
      <c r="L6" s="16">
        <v>2.0099999999999998</v>
      </c>
      <c r="M6" s="26">
        <v>0.06</v>
      </c>
      <c r="N6" s="25">
        <v>2668.54</v>
      </c>
      <c r="O6" s="16">
        <v>287.43</v>
      </c>
      <c r="P6" s="16">
        <v>11.78</v>
      </c>
      <c r="Q6" s="16">
        <v>38.44</v>
      </c>
      <c r="R6" s="16">
        <v>0.12</v>
      </c>
      <c r="S6" s="26"/>
      <c r="T6" s="22">
        <f t="shared" si="1"/>
        <v>36963.337599999999</v>
      </c>
    </row>
    <row r="7" spans="1:20" s="7" customFormat="1" ht="15.75" customHeight="1" x14ac:dyDescent="0.2">
      <c r="A7" s="20">
        <f t="shared" si="0"/>
        <v>2004</v>
      </c>
      <c r="B7" s="25">
        <v>19543.2</v>
      </c>
      <c r="C7" s="16">
        <v>12058.7</v>
      </c>
      <c r="D7" s="16">
        <v>203.36</v>
      </c>
      <c r="E7" s="16">
        <v>1281.3499999999999</v>
      </c>
      <c r="F7" s="16">
        <v>46.398800000000001</v>
      </c>
      <c r="G7" s="26">
        <v>7.97295</v>
      </c>
      <c r="H7" s="25">
        <v>2120.91</v>
      </c>
      <c r="I7" s="16">
        <v>1179.23</v>
      </c>
      <c r="J7" s="16">
        <v>15.75</v>
      </c>
      <c r="K7" s="16">
        <v>221.11</v>
      </c>
      <c r="L7" s="16">
        <v>4.13</v>
      </c>
      <c r="M7" s="26">
        <v>0.18</v>
      </c>
      <c r="N7" s="25">
        <v>3044.25</v>
      </c>
      <c r="O7" s="16">
        <v>310.39999999999998</v>
      </c>
      <c r="P7" s="16">
        <v>18.47</v>
      </c>
      <c r="Q7" s="16">
        <v>48.51</v>
      </c>
      <c r="R7" s="16">
        <v>1.34</v>
      </c>
      <c r="S7" s="26"/>
      <c r="T7" s="22">
        <f t="shared" si="1"/>
        <v>40105.261750000012</v>
      </c>
    </row>
    <row r="8" spans="1:20" s="7" customFormat="1" ht="15.75" customHeight="1" x14ac:dyDescent="0.2">
      <c r="A8" s="20">
        <f t="shared" si="0"/>
        <v>2005</v>
      </c>
      <c r="B8" s="25">
        <v>13877.1</v>
      </c>
      <c r="C8" s="16">
        <v>13239.8</v>
      </c>
      <c r="D8" s="16">
        <v>143.15299999999999</v>
      </c>
      <c r="E8" s="16">
        <v>1707.74</v>
      </c>
      <c r="F8" s="16">
        <v>88.888000000000005</v>
      </c>
      <c r="G8" s="26">
        <v>37.826099999999997</v>
      </c>
      <c r="H8" s="25">
        <v>1282.55</v>
      </c>
      <c r="I8" s="16">
        <v>1975.34</v>
      </c>
      <c r="J8" s="16">
        <v>10.94</v>
      </c>
      <c r="K8" s="16">
        <v>217.27</v>
      </c>
      <c r="L8" s="16">
        <v>8.85</v>
      </c>
      <c r="M8" s="26">
        <v>0.34</v>
      </c>
      <c r="N8" s="25">
        <v>3093.91</v>
      </c>
      <c r="O8" s="16">
        <v>781</v>
      </c>
      <c r="P8" s="16">
        <v>13</v>
      </c>
      <c r="Q8" s="16">
        <v>83.76</v>
      </c>
      <c r="R8" s="16">
        <v>1</v>
      </c>
      <c r="S8" s="26"/>
      <c r="T8" s="22">
        <f t="shared" si="1"/>
        <v>36562.467100000002</v>
      </c>
    </row>
    <row r="9" spans="1:20" s="7" customFormat="1" ht="15.75" customHeight="1" x14ac:dyDescent="0.2">
      <c r="A9" s="20">
        <f t="shared" si="0"/>
        <v>2006</v>
      </c>
      <c r="B9" s="25">
        <v>10503.5</v>
      </c>
      <c r="C9" s="16">
        <v>6406.99</v>
      </c>
      <c r="D9" s="16">
        <v>72.9893</v>
      </c>
      <c r="E9" s="16">
        <v>710.98800000000006</v>
      </c>
      <c r="F9" s="16">
        <v>54.732500000000002</v>
      </c>
      <c r="G9" s="26">
        <v>17.477499999999999</v>
      </c>
      <c r="H9" s="25">
        <v>659.79</v>
      </c>
      <c r="I9" s="16">
        <v>682.3</v>
      </c>
      <c r="J9" s="16">
        <v>6.16</v>
      </c>
      <c r="K9" s="16">
        <v>68.95</v>
      </c>
      <c r="L9" s="16">
        <v>3.9</v>
      </c>
      <c r="M9" s="26">
        <v>0.15</v>
      </c>
      <c r="N9" s="25">
        <v>1777.33</v>
      </c>
      <c r="O9" s="16">
        <v>426.95</v>
      </c>
      <c r="P9" s="16">
        <v>7.44</v>
      </c>
      <c r="Q9" s="16">
        <v>29</v>
      </c>
      <c r="R9" s="16">
        <v>0.73</v>
      </c>
      <c r="S9" s="26"/>
      <c r="T9" s="22">
        <f t="shared" si="1"/>
        <v>21429.377300000004</v>
      </c>
    </row>
    <row r="10" spans="1:20" s="7" customFormat="1" ht="15.75" customHeight="1" x14ac:dyDescent="0.2">
      <c r="A10" s="20">
        <f t="shared" si="0"/>
        <v>2007</v>
      </c>
      <c r="B10" s="25">
        <v>7243.87</v>
      </c>
      <c r="C10" s="16">
        <v>5034.54</v>
      </c>
      <c r="D10" s="16">
        <v>60.023000000000003</v>
      </c>
      <c r="E10" s="16">
        <v>566.26900000000001</v>
      </c>
      <c r="F10" s="16">
        <v>53.911999999999999</v>
      </c>
      <c r="G10" s="26">
        <v>15.5715</v>
      </c>
      <c r="H10" s="25">
        <v>495.69</v>
      </c>
      <c r="I10" s="16">
        <v>283.05</v>
      </c>
      <c r="J10" s="16">
        <v>1.47</v>
      </c>
      <c r="K10" s="16">
        <v>32.85</v>
      </c>
      <c r="L10" s="16">
        <v>3.5</v>
      </c>
      <c r="M10" s="26">
        <v>0.18</v>
      </c>
      <c r="N10" s="25">
        <v>1376.16</v>
      </c>
      <c r="O10" s="16">
        <v>223.3</v>
      </c>
      <c r="P10" s="16">
        <v>6.41</v>
      </c>
      <c r="Q10" s="16">
        <v>13.88</v>
      </c>
      <c r="R10" s="16">
        <v>0.38</v>
      </c>
      <c r="S10" s="26"/>
      <c r="T10" s="22">
        <f t="shared" si="1"/>
        <v>15411.055499999997</v>
      </c>
    </row>
    <row r="11" spans="1:20" s="7" customFormat="1" ht="15.75" customHeight="1" x14ac:dyDescent="0.2">
      <c r="A11" s="21">
        <f t="shared" si="0"/>
        <v>2008</v>
      </c>
      <c r="B11" s="27">
        <v>9437.43</v>
      </c>
      <c r="C11" s="17">
        <v>6199.45</v>
      </c>
      <c r="D11" s="17">
        <v>83.774699999999996</v>
      </c>
      <c r="E11" s="17">
        <v>609.66399999999999</v>
      </c>
      <c r="F11" s="17">
        <v>85.016400000000004</v>
      </c>
      <c r="G11" s="28">
        <v>17.434699999999999</v>
      </c>
      <c r="H11" s="27">
        <v>653.72</v>
      </c>
      <c r="I11" s="17">
        <v>517.08000000000004</v>
      </c>
      <c r="J11" s="17">
        <v>2.92</v>
      </c>
      <c r="K11" s="17">
        <v>58.63</v>
      </c>
      <c r="L11" s="17">
        <v>5.88</v>
      </c>
      <c r="M11" s="28">
        <v>0.26</v>
      </c>
      <c r="N11" s="27">
        <v>1923.1</v>
      </c>
      <c r="O11" s="17">
        <v>253.79</v>
      </c>
      <c r="P11" s="17">
        <v>7.85</v>
      </c>
      <c r="Q11" s="17">
        <v>22.03</v>
      </c>
      <c r="R11" s="17">
        <v>0.73</v>
      </c>
      <c r="S11" s="28">
        <v>0.02</v>
      </c>
      <c r="T11" s="32">
        <f>SUM(B11:S11)</f>
        <v>19878.7798</v>
      </c>
    </row>
    <row r="12" spans="1:20" s="7" customFormat="1" ht="15.75" customHeight="1" x14ac:dyDescent="0.2">
      <c r="A12" s="21">
        <f t="shared" si="0"/>
        <v>2009</v>
      </c>
      <c r="B12" s="27">
        <v>11501.3</v>
      </c>
      <c r="C12" s="17">
        <v>8482.24</v>
      </c>
      <c r="D12" s="17">
        <v>318.90699999999998</v>
      </c>
      <c r="E12" s="17">
        <v>902.36699999999996</v>
      </c>
      <c r="F12" s="17">
        <v>156.001</v>
      </c>
      <c r="G12" s="28">
        <v>27.150200000000002</v>
      </c>
      <c r="H12" s="27">
        <v>668.8</v>
      </c>
      <c r="I12" s="17">
        <v>588.66</v>
      </c>
      <c r="J12" s="17">
        <v>7.25</v>
      </c>
      <c r="K12" s="17">
        <v>62.75</v>
      </c>
      <c r="L12" s="17">
        <v>8.7799999999999994</v>
      </c>
      <c r="M12" s="28">
        <v>1.56</v>
      </c>
      <c r="N12" s="27">
        <v>2238.9899999999998</v>
      </c>
      <c r="O12" s="17">
        <v>323.82</v>
      </c>
      <c r="P12" s="17">
        <v>13.58</v>
      </c>
      <c r="Q12" s="17">
        <v>75.290000000000006</v>
      </c>
      <c r="R12" s="17">
        <v>1.59</v>
      </c>
      <c r="S12" s="28">
        <v>0.15</v>
      </c>
      <c r="T12" s="32">
        <f t="shared" si="1"/>
        <v>25379.185200000004</v>
      </c>
    </row>
    <row r="13" spans="1:20" s="7" customFormat="1" ht="15.75" customHeight="1" x14ac:dyDescent="0.2">
      <c r="A13" s="21">
        <f t="shared" si="0"/>
        <v>2010</v>
      </c>
      <c r="B13" s="27">
        <v>6018.14</v>
      </c>
      <c r="C13" s="17">
        <v>5320.15</v>
      </c>
      <c r="D13" s="17">
        <v>76.929900000000004</v>
      </c>
      <c r="E13" s="17">
        <v>516.14800000000002</v>
      </c>
      <c r="F13" s="17">
        <v>114.52200000000001</v>
      </c>
      <c r="G13" s="28">
        <v>26.877400000000002</v>
      </c>
      <c r="H13" s="27">
        <v>497.33</v>
      </c>
      <c r="I13" s="17">
        <v>517.25</v>
      </c>
      <c r="J13" s="17">
        <v>2.63</v>
      </c>
      <c r="K13" s="17">
        <v>46.98</v>
      </c>
      <c r="L13" s="17">
        <v>7.12</v>
      </c>
      <c r="M13" s="28">
        <v>1.68</v>
      </c>
      <c r="N13" s="27">
        <v>1604.3</v>
      </c>
      <c r="O13" s="17">
        <v>380.85</v>
      </c>
      <c r="P13" s="17">
        <v>14.74</v>
      </c>
      <c r="Q13" s="17">
        <v>34.01</v>
      </c>
      <c r="R13" s="17">
        <v>1.81</v>
      </c>
      <c r="S13" s="28">
        <v>0.08</v>
      </c>
      <c r="T13" s="32">
        <f t="shared" si="1"/>
        <v>15181.547299999998</v>
      </c>
    </row>
    <row r="14" spans="1:20" s="7" customFormat="1" ht="15.75" customHeight="1" x14ac:dyDescent="0.2">
      <c r="A14" s="21">
        <f t="shared" si="0"/>
        <v>2011</v>
      </c>
      <c r="B14" s="27">
        <v>10400.6</v>
      </c>
      <c r="C14" s="17">
        <v>5120.6400000000003</v>
      </c>
      <c r="D14" s="17">
        <v>95.807599999999994</v>
      </c>
      <c r="E14" s="17">
        <v>457.36700000000002</v>
      </c>
      <c r="F14" s="17">
        <v>175.494</v>
      </c>
      <c r="G14" s="28">
        <v>37.2879</v>
      </c>
      <c r="H14" s="27">
        <v>515.88</v>
      </c>
      <c r="I14" s="17">
        <v>805.41</v>
      </c>
      <c r="J14" s="17">
        <v>2.08</v>
      </c>
      <c r="K14" s="17">
        <v>73.709999999999994</v>
      </c>
      <c r="L14" s="17">
        <v>15.37</v>
      </c>
      <c r="M14" s="28">
        <v>0.79</v>
      </c>
      <c r="N14" s="27">
        <v>2683.79</v>
      </c>
      <c r="O14" s="17">
        <v>589.94000000000005</v>
      </c>
      <c r="P14" s="17">
        <v>28.97</v>
      </c>
      <c r="Q14" s="17">
        <v>130.9</v>
      </c>
      <c r="R14" s="17">
        <v>7.33</v>
      </c>
      <c r="S14" s="28">
        <v>0.84</v>
      </c>
      <c r="T14" s="32">
        <f t="shared" si="1"/>
        <v>21142.206500000008</v>
      </c>
    </row>
    <row r="15" spans="1:20" s="7" customFormat="1" ht="15.75" customHeight="1" x14ac:dyDescent="0.2">
      <c r="A15" s="21">
        <f t="shared" si="0"/>
        <v>2012</v>
      </c>
      <c r="B15" s="27">
        <v>46556.5</v>
      </c>
      <c r="C15" s="17">
        <v>27496.799999999999</v>
      </c>
      <c r="D15" s="17">
        <v>897.154</v>
      </c>
      <c r="E15" s="17">
        <v>3016.93</v>
      </c>
      <c r="F15" s="17">
        <v>363.48500000000001</v>
      </c>
      <c r="G15" s="28">
        <v>34.972099999999998</v>
      </c>
      <c r="H15" s="27">
        <v>1310.1600000000001</v>
      </c>
      <c r="I15" s="17">
        <v>2109.0100000000002</v>
      </c>
      <c r="J15" s="17">
        <v>12.14</v>
      </c>
      <c r="K15" s="17">
        <v>290.14999999999998</v>
      </c>
      <c r="L15" s="17">
        <v>12.11</v>
      </c>
      <c r="M15" s="28">
        <v>3.53</v>
      </c>
      <c r="N15" s="27">
        <v>3945.86</v>
      </c>
      <c r="O15" s="17">
        <v>2490.94</v>
      </c>
      <c r="P15" s="17">
        <v>80.5</v>
      </c>
      <c r="Q15" s="17">
        <v>371.35</v>
      </c>
      <c r="R15" s="17">
        <v>8.84</v>
      </c>
      <c r="S15" s="28">
        <v>0.25</v>
      </c>
      <c r="T15" s="32">
        <f t="shared" si="1"/>
        <v>89000.681099999987</v>
      </c>
    </row>
    <row r="16" spans="1:20" s="7" customFormat="1" ht="15.75" customHeight="1" x14ac:dyDescent="0.2">
      <c r="A16" s="21">
        <f t="shared" si="0"/>
        <v>2013</v>
      </c>
      <c r="B16" s="27">
        <v>32637.93</v>
      </c>
      <c r="C16" s="17">
        <v>29105.29</v>
      </c>
      <c r="D16" s="17">
        <v>682.29</v>
      </c>
      <c r="E16" s="17">
        <v>3057.47</v>
      </c>
      <c r="F16" s="17">
        <v>391.47</v>
      </c>
      <c r="G16" s="28">
        <v>54.85</v>
      </c>
      <c r="H16" s="27">
        <v>1203.9000000000001</v>
      </c>
      <c r="I16" s="17">
        <v>1709.67</v>
      </c>
      <c r="J16" s="17">
        <v>17.78</v>
      </c>
      <c r="K16" s="17">
        <v>246.92</v>
      </c>
      <c r="L16" s="17">
        <v>12.84</v>
      </c>
      <c r="M16" s="28">
        <v>2.06</v>
      </c>
      <c r="N16" s="27">
        <v>3181.29</v>
      </c>
      <c r="O16" s="17">
        <v>1429.79</v>
      </c>
      <c r="P16" s="17">
        <v>30.87</v>
      </c>
      <c r="Q16" s="17">
        <v>103.4</v>
      </c>
      <c r="R16" s="17">
        <v>4.91</v>
      </c>
      <c r="S16" s="28">
        <v>0.4</v>
      </c>
      <c r="T16" s="32">
        <f t="shared" si="1"/>
        <v>73873.129999999961</v>
      </c>
    </row>
    <row r="17" spans="1:20" s="7" customFormat="1" ht="15.75" customHeight="1" x14ac:dyDescent="0.2">
      <c r="A17" s="21">
        <f t="shared" si="0"/>
        <v>2014</v>
      </c>
      <c r="B17" s="27">
        <v>52683.78</v>
      </c>
      <c r="C17" s="17">
        <v>37030.559999999998</v>
      </c>
      <c r="D17" s="17">
        <v>1410.24</v>
      </c>
      <c r="E17" s="17">
        <v>4390.63</v>
      </c>
      <c r="F17" s="17">
        <v>647.47</v>
      </c>
      <c r="G17" s="28">
        <v>120.35</v>
      </c>
      <c r="H17" s="27">
        <v>802.2</v>
      </c>
      <c r="I17" s="17">
        <v>1814.11</v>
      </c>
      <c r="J17" s="17">
        <v>15.41</v>
      </c>
      <c r="K17" s="17">
        <v>217.78</v>
      </c>
      <c r="L17" s="17">
        <v>28.52</v>
      </c>
      <c r="M17" s="28">
        <v>4.05</v>
      </c>
      <c r="N17" s="27">
        <v>3581.99</v>
      </c>
      <c r="O17" s="17">
        <v>2068.71</v>
      </c>
      <c r="P17" s="17">
        <v>90.34</v>
      </c>
      <c r="Q17" s="17">
        <v>205.23</v>
      </c>
      <c r="R17" s="17">
        <v>12.4</v>
      </c>
      <c r="S17" s="28">
        <v>0.37</v>
      </c>
      <c r="T17" s="32">
        <f t="shared" si="1"/>
        <v>105124.14000000001</v>
      </c>
    </row>
    <row r="18" spans="1:20" s="7" customFormat="1" ht="15.75" customHeight="1" x14ac:dyDescent="0.2">
      <c r="A18" s="21">
        <f t="shared" si="0"/>
        <v>2015</v>
      </c>
      <c r="B18" s="27">
        <v>50056.23</v>
      </c>
      <c r="C18" s="17">
        <v>34845.89</v>
      </c>
      <c r="D18" s="17">
        <v>1309.48</v>
      </c>
      <c r="E18" s="17">
        <v>3827.91</v>
      </c>
      <c r="F18" s="17">
        <v>518.01</v>
      </c>
      <c r="G18" s="28">
        <v>77.91</v>
      </c>
      <c r="H18" s="27">
        <v>1320.02</v>
      </c>
      <c r="I18" s="17">
        <v>2004.24</v>
      </c>
      <c r="J18" s="17">
        <v>29.59</v>
      </c>
      <c r="K18" s="17">
        <v>205.56</v>
      </c>
      <c r="L18" s="17">
        <v>14.29</v>
      </c>
      <c r="M18" s="28">
        <v>1.94</v>
      </c>
      <c r="N18" s="27">
        <v>3559.19</v>
      </c>
      <c r="O18" s="17">
        <v>1934.83</v>
      </c>
      <c r="P18" s="17">
        <v>41.07</v>
      </c>
      <c r="Q18" s="17">
        <v>243.42</v>
      </c>
      <c r="R18" s="17">
        <v>10.23</v>
      </c>
      <c r="S18" s="28">
        <v>0.11</v>
      </c>
      <c r="T18" s="32">
        <f t="shared" si="1"/>
        <v>99999.92</v>
      </c>
    </row>
    <row r="19" spans="1:20" s="7" customFormat="1" ht="15.75" customHeight="1" x14ac:dyDescent="0.2">
      <c r="A19" s="21">
        <f t="shared" si="0"/>
        <v>2016</v>
      </c>
      <c r="B19" s="27">
        <v>33032.43</v>
      </c>
      <c r="C19" s="17">
        <v>35583.49</v>
      </c>
      <c r="D19" s="17">
        <v>1343.05</v>
      </c>
      <c r="E19" s="17">
        <v>3504.11</v>
      </c>
      <c r="F19" s="17">
        <v>517.02</v>
      </c>
      <c r="G19" s="28">
        <v>69.64</v>
      </c>
      <c r="H19" s="27">
        <v>529.44000000000005</v>
      </c>
      <c r="I19" s="17">
        <v>1974.4</v>
      </c>
      <c r="J19" s="17">
        <v>15.48</v>
      </c>
      <c r="K19" s="17">
        <v>233.48</v>
      </c>
      <c r="L19" s="17">
        <v>15.42</v>
      </c>
      <c r="M19" s="28">
        <v>2.17</v>
      </c>
      <c r="N19" s="27">
        <v>3233.42</v>
      </c>
      <c r="O19" s="17">
        <v>1884.49</v>
      </c>
      <c r="P19" s="17">
        <v>52.45</v>
      </c>
      <c r="Q19" s="17">
        <v>196.34</v>
      </c>
      <c r="R19" s="17">
        <v>8.99</v>
      </c>
      <c r="S19" s="28">
        <v>0.36</v>
      </c>
      <c r="T19" s="32">
        <f t="shared" si="1"/>
        <v>82196.179999999993</v>
      </c>
    </row>
    <row r="20" spans="1:20" s="7" customFormat="1" ht="15.75" customHeight="1" thickBot="1" x14ac:dyDescent="0.25">
      <c r="A20" s="21">
        <f t="shared" si="0"/>
        <v>2017</v>
      </c>
      <c r="B20" s="29">
        <v>45330.82</v>
      </c>
      <c r="C20" s="30">
        <v>46816.160000000003</v>
      </c>
      <c r="D20" s="30">
        <v>1459.3</v>
      </c>
      <c r="E20" s="30">
        <v>6417.95</v>
      </c>
      <c r="F20" s="30">
        <v>605.80999999999995</v>
      </c>
      <c r="G20" s="31">
        <v>133.22999999999999</v>
      </c>
      <c r="H20" s="29">
        <v>579.73</v>
      </c>
      <c r="I20" s="30">
        <v>1118.75</v>
      </c>
      <c r="J20" s="30">
        <v>18.149999999999999</v>
      </c>
      <c r="K20" s="30">
        <v>125.64</v>
      </c>
      <c r="L20" s="30">
        <v>18.72</v>
      </c>
      <c r="M20" s="31">
        <v>4.08</v>
      </c>
      <c r="N20" s="29">
        <v>3039.76</v>
      </c>
      <c r="O20" s="30">
        <v>1608.67</v>
      </c>
      <c r="P20" s="30">
        <v>37.43</v>
      </c>
      <c r="Q20" s="30">
        <v>194.97</v>
      </c>
      <c r="R20" s="30">
        <v>8.4700000000000006</v>
      </c>
      <c r="S20" s="31">
        <v>1.08</v>
      </c>
      <c r="T20" s="32">
        <f t="shared" si="1"/>
        <v>107518.71999999999</v>
      </c>
    </row>
    <row r="21" spans="1:20" s="7" customFormat="1" ht="15.75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5"/>
      <c r="O21" s="6"/>
      <c r="P21" s="6"/>
      <c r="Q21" s="6"/>
      <c r="R21" s="6"/>
      <c r="S21" s="6"/>
      <c r="T21" s="6"/>
    </row>
    <row r="22" spans="1:20" s="7" customFormat="1" ht="40.5" customHeight="1" x14ac:dyDescent="0.2">
      <c r="A22" s="2" t="s">
        <v>28</v>
      </c>
      <c r="B22" s="14" t="s">
        <v>29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5"/>
      <c r="O22" s="6"/>
      <c r="P22" s="6"/>
      <c r="Q22" s="6"/>
      <c r="R22" s="6"/>
      <c r="S22" s="6"/>
      <c r="T22" s="6"/>
    </row>
    <row r="23" spans="1:20" s="9" customFormat="1" ht="15.75" customHeight="1" x14ac:dyDescent="0.2">
      <c r="A23" s="10" t="s">
        <v>0</v>
      </c>
      <c r="B23" s="11">
        <f>SUM(B11:G20)</f>
        <v>572207.30989999999</v>
      </c>
      <c r="C23" s="8"/>
      <c r="D23" s="8"/>
      <c r="E23" s="8"/>
      <c r="F23" s="8"/>
      <c r="G23" s="8"/>
      <c r="I23" s="8"/>
      <c r="J23" s="8"/>
      <c r="K23" s="8"/>
      <c r="L23" s="8"/>
      <c r="M23" s="8"/>
      <c r="O23" s="8"/>
      <c r="P23" s="8"/>
      <c r="Q23" s="8"/>
      <c r="R23" s="8"/>
      <c r="S23" s="8"/>
      <c r="T23" s="8"/>
    </row>
    <row r="24" spans="1:20" s="9" customFormat="1" ht="25.5" x14ac:dyDescent="0.2">
      <c r="A24" s="10" t="s">
        <v>1</v>
      </c>
      <c r="B24" s="11">
        <f>SUM(H11:M20)</f>
        <v>23085.960000000003</v>
      </c>
    </row>
    <row r="25" spans="1:20" s="9" customFormat="1" ht="25.5" x14ac:dyDescent="0.2">
      <c r="A25" s="10" t="s">
        <v>25</v>
      </c>
      <c r="B25" s="11">
        <f>SUM(N11:S20)</f>
        <v>44001.219999999994</v>
      </c>
    </row>
  </sheetData>
  <mergeCells count="6">
    <mergeCell ref="B2:G2"/>
    <mergeCell ref="H2:M2"/>
    <mergeCell ref="N2:S2"/>
    <mergeCell ref="T2:T3"/>
    <mergeCell ref="A1:T1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9"/>
  <sheetViews>
    <sheetView topLeftCell="C1" workbookViewId="0">
      <selection activeCell="O23" sqref="O23"/>
    </sheetView>
  </sheetViews>
  <sheetFormatPr baseColWidth="10" defaultColWidth="14.42578125" defaultRowHeight="15.75" customHeight="1" x14ac:dyDescent="0.2"/>
  <cols>
    <col min="1" max="1" width="15.28515625" style="4" customWidth="1"/>
    <col min="2" max="2" width="15.42578125" style="1" customWidth="1"/>
    <col min="3" max="19" width="11.85546875" style="1" customWidth="1"/>
    <col min="20" max="20" width="14.28515625" style="1" customWidth="1"/>
    <col min="21" max="16384" width="14.42578125" style="1"/>
  </cols>
  <sheetData>
    <row r="1" spans="1:20" s="39" customFormat="1" ht="15.75" customHeight="1" thickBot="1" x14ac:dyDescent="0.3">
      <c r="A1" s="106" t="s">
        <v>30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6"/>
    </row>
    <row r="2" spans="1:20" ht="15.75" customHeight="1" x14ac:dyDescent="0.2">
      <c r="A2" s="41"/>
      <c r="B2" s="108" t="s">
        <v>0</v>
      </c>
      <c r="C2" s="109"/>
      <c r="D2" s="109"/>
      <c r="E2" s="109"/>
      <c r="F2" s="109"/>
      <c r="G2" s="110"/>
      <c r="H2" s="108" t="s">
        <v>1</v>
      </c>
      <c r="I2" s="109"/>
      <c r="J2" s="109"/>
      <c r="K2" s="109"/>
      <c r="L2" s="109"/>
      <c r="M2" s="110"/>
      <c r="N2" s="108" t="s">
        <v>25</v>
      </c>
      <c r="O2" s="109"/>
      <c r="P2" s="109"/>
      <c r="Q2" s="109"/>
      <c r="R2" s="109"/>
      <c r="S2" s="110"/>
      <c r="T2" s="111" t="s">
        <v>11</v>
      </c>
    </row>
    <row r="3" spans="1:20" s="34" customFormat="1" ht="15.75" customHeight="1" x14ac:dyDescent="0.2">
      <c r="A3" s="42" t="s">
        <v>4</v>
      </c>
      <c r="B3" s="44">
        <f>+'Emission Factors'!$B$29</f>
        <v>86.580913893244428</v>
      </c>
      <c r="C3" s="33">
        <f>+'Emission Factors'!$B$30</f>
        <v>142.79166437905229</v>
      </c>
      <c r="D3" s="33">
        <f>+'Emission Factors'!$B$31</f>
        <v>223.56932844292953</v>
      </c>
      <c r="E3" s="33">
        <f>+'Emission Factors'!$B$32</f>
        <v>200.54597840978141</v>
      </c>
      <c r="F3" s="33">
        <f>+'Emission Factors'!$B$33</f>
        <v>266.31794421043878</v>
      </c>
      <c r="G3" s="45">
        <f>+'Emission Factors'!$B$34</f>
        <v>277.05505378954285</v>
      </c>
      <c r="H3" s="44">
        <f>+'Emission Factors'!$C$29</f>
        <v>20.527625306404389</v>
      </c>
      <c r="I3" s="33">
        <f>+'Emission Factors'!$C$30</f>
        <v>39.491611084867543</v>
      </c>
      <c r="J3" s="33">
        <f>+'Emission Factors'!$C$31</f>
        <v>122.91316026318003</v>
      </c>
      <c r="K3" s="33">
        <f>+'Emission Factors'!$C$32</f>
        <v>113.041478030382</v>
      </c>
      <c r="L3" s="33">
        <f>+'Emission Factors'!C33</f>
        <v>183.34356253536569</v>
      </c>
      <c r="M3" s="45">
        <f>+'Emission Factors'!$C$34</f>
        <v>231.3326245091948</v>
      </c>
      <c r="N3" s="44">
        <f>+'Emission Factors'!$D$29</f>
        <v>65.674557929128639</v>
      </c>
      <c r="O3" s="33">
        <f>+'Emission Factors'!$D$30</f>
        <v>103.43593882728641</v>
      </c>
      <c r="P3" s="33">
        <f>+'Emission Factors'!D31</f>
        <v>94.885522612477018</v>
      </c>
      <c r="Q3" s="33">
        <f>+'Emission Factors'!$D$32</f>
        <v>152.37383023152756</v>
      </c>
      <c r="R3" s="33">
        <f>+'Emission Factors'!$D$33</f>
        <v>193.54840097298526</v>
      </c>
      <c r="S3" s="45">
        <f>+'Emission Factors'!$D$34</f>
        <v>253.21368412386036</v>
      </c>
      <c r="T3" s="111"/>
    </row>
    <row r="4" spans="1:20" s="37" customFormat="1" ht="15.75" customHeight="1" x14ac:dyDescent="0.2">
      <c r="A4" s="43" t="s">
        <v>3</v>
      </c>
      <c r="B4" s="4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47" t="s">
        <v>10</v>
      </c>
      <c r="H4" s="46" t="s">
        <v>5</v>
      </c>
      <c r="I4" s="36" t="s">
        <v>6</v>
      </c>
      <c r="J4" s="36" t="s">
        <v>7</v>
      </c>
      <c r="K4" s="36" t="s">
        <v>8</v>
      </c>
      <c r="L4" s="36" t="s">
        <v>9</v>
      </c>
      <c r="M4" s="47" t="s">
        <v>10</v>
      </c>
      <c r="N4" s="46" t="s">
        <v>5</v>
      </c>
      <c r="O4" s="36" t="s">
        <v>6</v>
      </c>
      <c r="P4" s="36" t="s">
        <v>7</v>
      </c>
      <c r="Q4" s="36" t="s">
        <v>8</v>
      </c>
      <c r="R4" s="36" t="s">
        <v>9</v>
      </c>
      <c r="S4" s="47" t="s">
        <v>10</v>
      </c>
      <c r="T4" s="111"/>
    </row>
    <row r="5" spans="1:20" s="7" customFormat="1" ht="15.75" customHeight="1" x14ac:dyDescent="0.2">
      <c r="A5" s="19">
        <v>2001</v>
      </c>
      <c r="B5" s="25">
        <f>'Ucayali Degrad'!B4*B$3</f>
        <v>3503513.996872914</v>
      </c>
      <c r="C5" s="16">
        <f>'Ucayali Degrad'!C4*C$3</f>
        <v>3200503.8070592023</v>
      </c>
      <c r="D5" s="16">
        <f>'Ucayali Degrad'!D4*D$3</f>
        <v>222612.45171719379</v>
      </c>
      <c r="E5" s="16">
        <f>'Ucayali Degrad'!E4*E$3</f>
        <v>716396.36045477341</v>
      </c>
      <c r="F5" s="16">
        <f>'Ucayali Degrad'!F4*F$3</f>
        <v>201215.45747642018</v>
      </c>
      <c r="G5" s="26">
        <f>'Ucayali Degrad'!G4*G$3</f>
        <v>5416.7310621447314</v>
      </c>
      <c r="H5" s="25">
        <f>'Ucayali Degrad'!H4*H$3</f>
        <v>48116.958994464956</v>
      </c>
      <c r="I5" s="16">
        <f>'Ucayali Degrad'!I4*I$3</f>
        <v>59988.547070135493</v>
      </c>
      <c r="J5" s="16">
        <f>'Ucayali Degrad'!J4*J$3</f>
        <v>8376.5318719357201</v>
      </c>
      <c r="K5" s="16">
        <f>'Ucayali Degrad'!K4*K$3</f>
        <v>37382.816784647322</v>
      </c>
      <c r="L5" s="16">
        <f>'Ucayali Degrad'!L4*L$3</f>
        <v>8382.4676791169186</v>
      </c>
      <c r="M5" s="26">
        <f>'Ucayali Degrad'!M4*M$3</f>
        <v>0</v>
      </c>
      <c r="N5" s="25">
        <f>'Ucayali Degrad'!N4*N$3</f>
        <v>277351.53908166173</v>
      </c>
      <c r="O5" s="16">
        <f>'Ucayali Degrad'!O4*O$3</f>
        <v>43204.15728876926</v>
      </c>
      <c r="P5" s="16">
        <f>'Ucayali Degrad'!P4*P$3</f>
        <v>6586.0041245320299</v>
      </c>
      <c r="Q5" s="16">
        <f>'Ucayali Degrad'!Q4*Q$3</f>
        <v>18761.789716407988</v>
      </c>
      <c r="R5" s="16">
        <f>'Ucayali Degrad'!R4*R$3</f>
        <v>3625.1615502240143</v>
      </c>
      <c r="S5" s="26">
        <f>'Ucayali Degrad'!S4*S$3</f>
        <v>0</v>
      </c>
      <c r="T5" s="22">
        <f t="shared" ref="T5:T21" si="0">SUM(B5:S5)</f>
        <v>8361434.7788045444</v>
      </c>
    </row>
    <row r="6" spans="1:20" s="7" customFormat="1" ht="15.75" customHeight="1" x14ac:dyDescent="0.2">
      <c r="A6" s="20">
        <f t="shared" ref="A6:A21" si="1">A5+1</f>
        <v>2002</v>
      </c>
      <c r="B6" s="25">
        <f>'Ucayali Degrad'!B5*B$3</f>
        <v>1956027.3485847889</v>
      </c>
      <c r="C6" s="16">
        <f>'Ucayali Degrad'!C5*C$3</f>
        <v>2218868.2311189696</v>
      </c>
      <c r="D6" s="16">
        <f>'Ucayali Degrad'!D5*D$3</f>
        <v>56287.602683419485</v>
      </c>
      <c r="E6" s="16">
        <f>'Ucayali Degrad'!E5*E$3</f>
        <v>339109.21127245168</v>
      </c>
      <c r="F6" s="16">
        <f>'Ucayali Degrad'!F5*F$3</f>
        <v>16793.929666527005</v>
      </c>
      <c r="G6" s="26">
        <f>'Ucayali Degrad'!G5*G$3</f>
        <v>4183.8637782866444</v>
      </c>
      <c r="H6" s="25">
        <f>'Ucayali Degrad'!H5*H$3</f>
        <v>42168.463733175086</v>
      </c>
      <c r="I6" s="16">
        <f>'Ucayali Degrad'!I5*I$3</f>
        <v>48982.629976893753</v>
      </c>
      <c r="J6" s="16">
        <f>'Ucayali Degrad'!J5*J$3</f>
        <v>2233.3321219819813</v>
      </c>
      <c r="K6" s="16">
        <f>'Ucayali Degrad'!K5*K$3</f>
        <v>24161.485514213848</v>
      </c>
      <c r="L6" s="16">
        <f>'Ucayali Degrad'!L5*L$3</f>
        <v>649.03621137519451</v>
      </c>
      <c r="M6" s="26">
        <f>'Ucayali Degrad'!M5*M$3</f>
        <v>30.073241186195325</v>
      </c>
      <c r="N6" s="25">
        <f>'Ucayali Degrad'!N5*N$3</f>
        <v>234379.3623374743</v>
      </c>
      <c r="O6" s="16">
        <f>'Ucayali Degrad'!O5*O$3</f>
        <v>34290.048080633715</v>
      </c>
      <c r="P6" s="16">
        <f>'Ucayali Degrad'!P5*P$3</f>
        <v>1822.7508893856836</v>
      </c>
      <c r="Q6" s="16">
        <f>'Ucayali Degrad'!Q5*Q$3</f>
        <v>9585.8376598653977</v>
      </c>
      <c r="R6" s="16">
        <f>'Ucayali Degrad'!R5*R$3</f>
        <v>71.612908360004553</v>
      </c>
      <c r="S6" s="26">
        <f>'Ucayali Degrad'!S5*S$3</f>
        <v>0</v>
      </c>
      <c r="T6" s="22">
        <f t="shared" si="0"/>
        <v>4989644.8197789891</v>
      </c>
    </row>
    <row r="7" spans="1:20" s="7" customFormat="1" ht="15.75" customHeight="1" x14ac:dyDescent="0.2">
      <c r="A7" s="20">
        <f t="shared" si="1"/>
        <v>2003</v>
      </c>
      <c r="B7" s="25">
        <f>'Ucayali Degrad'!B6*B$3</f>
        <v>1316099.1559084298</v>
      </c>
      <c r="C7" s="16">
        <f>'Ucayali Degrad'!C6*C$3</f>
        <v>2083930.1082807651</v>
      </c>
      <c r="D7" s="16">
        <f>'Ucayali Degrad'!D6*D$3</f>
        <v>29558.100913439714</v>
      </c>
      <c r="E7" s="16">
        <f>'Ucayali Degrad'!E6*E$3</f>
        <v>369730.57671584119</v>
      </c>
      <c r="F7" s="16">
        <f>'Ucayali Degrad'!F6*F$3</f>
        <v>14132.241604910198</v>
      </c>
      <c r="G7" s="26">
        <f>'Ucayali Degrad'!G6*G$3</f>
        <v>3491.5309043719558</v>
      </c>
      <c r="H7" s="25">
        <f>'Ucayali Degrad'!H6*H$3</f>
        <v>24161.425538144093</v>
      </c>
      <c r="I7" s="16">
        <f>'Ucayali Degrad'!I6*I$3</f>
        <v>30262.421574333996</v>
      </c>
      <c r="J7" s="16">
        <f>'Ucayali Degrad'!J6*J$3</f>
        <v>1435.6257118739427</v>
      </c>
      <c r="K7" s="16">
        <f>'Ucayali Degrad'!K6*K$3</f>
        <v>18477.759998846243</v>
      </c>
      <c r="L7" s="16">
        <f>'Ucayali Degrad'!L6*L$3</f>
        <v>368.520560696085</v>
      </c>
      <c r="M7" s="26">
        <f>'Ucayali Degrad'!M6*M$3</f>
        <v>13.879957470551687</v>
      </c>
      <c r="N7" s="25">
        <f>'Ucayali Degrad'!N6*N$3</f>
        <v>175255.18481619694</v>
      </c>
      <c r="O7" s="16">
        <f>'Ucayali Degrad'!O6*O$3</f>
        <v>29730.591897126931</v>
      </c>
      <c r="P7" s="16">
        <f>'Ucayali Degrad'!P6*P$3</f>
        <v>1117.7514563749792</v>
      </c>
      <c r="Q7" s="16">
        <f>'Ucayali Degrad'!Q6*Q$3</f>
        <v>5857.2500340999195</v>
      </c>
      <c r="R7" s="16">
        <f>'Ucayali Degrad'!R6*R$3</f>
        <v>23.22580811675823</v>
      </c>
      <c r="S7" s="26">
        <f>'Ucayali Degrad'!S6*S$3</f>
        <v>0</v>
      </c>
      <c r="T7" s="22">
        <f t="shared" si="0"/>
        <v>4103645.3516810383</v>
      </c>
    </row>
    <row r="8" spans="1:20" s="7" customFormat="1" ht="15.75" customHeight="1" x14ac:dyDescent="0.2">
      <c r="A8" s="20">
        <f t="shared" si="1"/>
        <v>2004</v>
      </c>
      <c r="B8" s="25">
        <f>'Ucayali Degrad'!B7*B$3</f>
        <v>1692068.1163984546</v>
      </c>
      <c r="C8" s="16">
        <f>'Ucayali Degrad'!C7*C$3</f>
        <v>1721881.8432476779</v>
      </c>
      <c r="D8" s="16">
        <f>'Ucayali Degrad'!D7*D$3</f>
        <v>45465.058632154156</v>
      </c>
      <c r="E8" s="16">
        <f>'Ucayali Degrad'!E7*E$3</f>
        <v>256969.5894353734</v>
      </c>
      <c r="F8" s="16">
        <f>'Ucayali Degrad'!F7*F$3</f>
        <v>12356.833029831307</v>
      </c>
      <c r="G8" s="26">
        <f>'Ucayali Degrad'!G7*G$3</f>
        <v>2208.9460911113356</v>
      </c>
      <c r="H8" s="25">
        <f>'Ucayali Degrad'!H7*H$3</f>
        <v>43537.245788606131</v>
      </c>
      <c r="I8" s="16">
        <f>'Ucayali Degrad'!I7*I$3</f>
        <v>46569.692539608353</v>
      </c>
      <c r="J8" s="16">
        <f>'Ucayali Degrad'!J7*J$3</f>
        <v>1935.8822741450856</v>
      </c>
      <c r="K8" s="16">
        <f>'Ucayali Degrad'!K7*K$3</f>
        <v>24994.601207297765</v>
      </c>
      <c r="L8" s="16">
        <f>'Ucayali Degrad'!L7*L$3</f>
        <v>757.20891327106028</v>
      </c>
      <c r="M8" s="26">
        <f>'Ucayali Degrad'!M7*M$3</f>
        <v>41.639872411655062</v>
      </c>
      <c r="N8" s="25">
        <f>'Ucayali Degrad'!N7*N$3</f>
        <v>199929.77297574986</v>
      </c>
      <c r="O8" s="16">
        <f>'Ucayali Degrad'!O7*O$3</f>
        <v>32106.515411989698</v>
      </c>
      <c r="P8" s="16">
        <f>'Ucayali Degrad'!P7*P$3</f>
        <v>1752.5356026524505</v>
      </c>
      <c r="Q8" s="16">
        <f>'Ucayali Degrad'!Q7*Q$3</f>
        <v>7391.6545045314015</v>
      </c>
      <c r="R8" s="16">
        <f>'Ucayali Degrad'!R7*R$3</f>
        <v>259.35485730380026</v>
      </c>
      <c r="S8" s="26">
        <f>'Ucayali Degrad'!S7*S$3</f>
        <v>0</v>
      </c>
      <c r="T8" s="22">
        <f t="shared" si="0"/>
        <v>4090226.4907821706</v>
      </c>
    </row>
    <row r="9" spans="1:20" s="7" customFormat="1" ht="15.75" customHeight="1" x14ac:dyDescent="0.2">
      <c r="A9" s="20">
        <f t="shared" si="1"/>
        <v>2005</v>
      </c>
      <c r="B9" s="25">
        <f>'Ucayali Degrad'!B8*B$3</f>
        <v>1201492.0001879423</v>
      </c>
      <c r="C9" s="16">
        <f>'Ucayali Degrad'!C8*C$3</f>
        <v>1890533.0780457763</v>
      </c>
      <c r="D9" s="16">
        <f>'Ucayali Degrad'!D8*D$3</f>
        <v>32004.62007459069</v>
      </c>
      <c r="E9" s="16">
        <f>'Ucayali Degrad'!E8*E$3</f>
        <v>342480.38916952012</v>
      </c>
      <c r="F9" s="16">
        <f>'Ucayali Degrad'!F8*F$3</f>
        <v>23672.469424977484</v>
      </c>
      <c r="G9" s="26">
        <f>'Ucayali Degrad'!G8*G$3</f>
        <v>10479.912170148626</v>
      </c>
      <c r="H9" s="25">
        <f>'Ucayali Degrad'!H8*H$3</f>
        <v>26327.705836728946</v>
      </c>
      <c r="I9" s="16">
        <f>'Ucayali Degrad'!I8*I$3</f>
        <v>78009.359040382245</v>
      </c>
      <c r="J9" s="16">
        <f>'Ucayali Degrad'!J8*J$3</f>
        <v>1344.6699732791894</v>
      </c>
      <c r="K9" s="16">
        <f>'Ucayali Degrad'!K8*K$3</f>
        <v>24560.521931661096</v>
      </c>
      <c r="L9" s="16">
        <f>'Ucayali Degrad'!L8*L$3</f>
        <v>1622.5905284379862</v>
      </c>
      <c r="M9" s="26">
        <f>'Ucayali Degrad'!M8*M$3</f>
        <v>78.653092333126239</v>
      </c>
      <c r="N9" s="25">
        <f>'Ucayali Degrad'!N8*N$3</f>
        <v>203191.17152251038</v>
      </c>
      <c r="O9" s="16">
        <f>'Ucayali Degrad'!O8*O$3</f>
        <v>80783.468224110678</v>
      </c>
      <c r="P9" s="16">
        <f>'Ucayali Degrad'!P8*P$3</f>
        <v>1233.5117939622012</v>
      </c>
      <c r="Q9" s="16">
        <f>'Ucayali Degrad'!Q8*Q$3</f>
        <v>12762.832020192749</v>
      </c>
      <c r="R9" s="16">
        <f>'Ucayali Degrad'!R8*R$3</f>
        <v>193.54840097298526</v>
      </c>
      <c r="S9" s="26">
        <f>'Ucayali Degrad'!S8*S$3</f>
        <v>0</v>
      </c>
      <c r="T9" s="22">
        <f t="shared" si="0"/>
        <v>3930770.5014375276</v>
      </c>
    </row>
    <row r="10" spans="1:20" s="7" customFormat="1" ht="15.75" customHeight="1" x14ac:dyDescent="0.2">
      <c r="A10" s="20">
        <f t="shared" si="1"/>
        <v>2006</v>
      </c>
      <c r="B10" s="25">
        <f>'Ucayali Degrad'!B9*B$3</f>
        <v>909402.62907769287</v>
      </c>
      <c r="C10" s="16">
        <f>'Ucayali Degrad'!C9*C$3</f>
        <v>914864.76575994422</v>
      </c>
      <c r="D10" s="16">
        <f>'Ucayali Degrad'!D9*D$3</f>
        <v>16318.168784519516</v>
      </c>
      <c r="E10" s="16">
        <f>'Ucayali Degrad'!E9*E$3</f>
        <v>142585.78409761368</v>
      </c>
      <c r="F10" s="16">
        <f>'Ucayali Degrad'!F9*F$3</f>
        <v>14576.246881497842</v>
      </c>
      <c r="G10" s="26">
        <f>'Ucayali Degrad'!G9*G$3</f>
        <v>4842.2297026067354</v>
      </c>
      <c r="H10" s="25">
        <f>'Ucayali Degrad'!H9*H$3</f>
        <v>13543.92190091255</v>
      </c>
      <c r="I10" s="16">
        <f>'Ucayali Degrad'!I9*I$3</f>
        <v>26945.126243205123</v>
      </c>
      <c r="J10" s="16">
        <f>'Ucayali Degrad'!J9*J$3</f>
        <v>757.14506722118904</v>
      </c>
      <c r="K10" s="16">
        <f>'Ucayali Degrad'!K9*K$3</f>
        <v>7794.2099101948388</v>
      </c>
      <c r="L10" s="16">
        <f>'Ucayali Degrad'!L9*L$3</f>
        <v>715.03989388792616</v>
      </c>
      <c r="M10" s="26">
        <f>'Ucayali Degrad'!M9*M$3</f>
        <v>34.699893676379219</v>
      </c>
      <c r="N10" s="25">
        <f>'Ucayali Degrad'!N9*N$3</f>
        <v>116725.3620441782</v>
      </c>
      <c r="O10" s="16">
        <f>'Ucayali Degrad'!O9*O$3</f>
        <v>44161.974082309927</v>
      </c>
      <c r="P10" s="16">
        <f>'Ucayali Degrad'!P9*P$3</f>
        <v>705.94828823682906</v>
      </c>
      <c r="Q10" s="16">
        <f>'Ucayali Degrad'!Q9*Q$3</f>
        <v>4418.8410767142996</v>
      </c>
      <c r="R10" s="16">
        <f>'Ucayali Degrad'!R9*R$3</f>
        <v>141.29033271027924</v>
      </c>
      <c r="S10" s="26">
        <f>'Ucayali Degrad'!S9*S$3</f>
        <v>0</v>
      </c>
      <c r="T10" s="22">
        <f t="shared" si="0"/>
        <v>2218533.3830371224</v>
      </c>
    </row>
    <row r="11" spans="1:20" s="7" customFormat="1" ht="15.75" customHeight="1" x14ac:dyDescent="0.2">
      <c r="A11" s="20">
        <f t="shared" si="1"/>
        <v>2007</v>
      </c>
      <c r="B11" s="25">
        <f>'Ucayali Degrad'!B10*B$3</f>
        <v>627180.88472385646</v>
      </c>
      <c r="C11" s="16">
        <f>'Ucayali Degrad'!C10*C$3</f>
        <v>718890.34598291398</v>
      </c>
      <c r="D11" s="16">
        <f>'Ucayali Degrad'!D10*D$3</f>
        <v>13419.301801129959</v>
      </c>
      <c r="E11" s="16">
        <f>'Ucayali Degrad'!E10*E$3</f>
        <v>113562.97064812851</v>
      </c>
      <c r="F11" s="16">
        <f>'Ucayali Degrad'!F10*F$3</f>
        <v>14357.733008273175</v>
      </c>
      <c r="G11" s="26">
        <f>'Ucayali Degrad'!G10*G$3</f>
        <v>4314.1627700838662</v>
      </c>
      <c r="H11" s="25">
        <f>'Ucayali Degrad'!H10*H$3</f>
        <v>10175.338588131592</v>
      </c>
      <c r="I11" s="16">
        <f>'Ucayali Degrad'!I10*I$3</f>
        <v>11178.100517571758</v>
      </c>
      <c r="J11" s="16">
        <f>'Ucayali Degrad'!J10*J$3</f>
        <v>180.68234558687465</v>
      </c>
      <c r="K11" s="16">
        <f>'Ucayali Degrad'!K10*K$3</f>
        <v>3713.4125532980488</v>
      </c>
      <c r="L11" s="16">
        <f>'Ucayali Degrad'!L10*L$3</f>
        <v>641.70246887377994</v>
      </c>
      <c r="M11" s="26">
        <f>'Ucayali Degrad'!M10*M$3</f>
        <v>41.639872411655062</v>
      </c>
      <c r="N11" s="25">
        <f>'Ucayali Degrad'!N10*N$3</f>
        <v>90378.69963974967</v>
      </c>
      <c r="O11" s="16">
        <f>'Ucayali Degrad'!O10*O$3</f>
        <v>23097.245140133055</v>
      </c>
      <c r="P11" s="16">
        <f>'Ucayali Degrad'!P10*P$3</f>
        <v>608.21619994597768</v>
      </c>
      <c r="Q11" s="16">
        <f>'Ucayali Degrad'!Q10*Q$3</f>
        <v>2114.9487636136028</v>
      </c>
      <c r="R11" s="16">
        <f>'Ucayali Degrad'!R10*R$3</f>
        <v>73.548392369734401</v>
      </c>
      <c r="S11" s="26">
        <f>'Ucayali Degrad'!S10*S$3</f>
        <v>0</v>
      </c>
      <c r="T11" s="22">
        <f t="shared" si="0"/>
        <v>1633928.9334160713</v>
      </c>
    </row>
    <row r="12" spans="1:20" s="7" customFormat="1" ht="15.75" customHeight="1" x14ac:dyDescent="0.2">
      <c r="A12" s="21">
        <f t="shared" si="1"/>
        <v>2008</v>
      </c>
      <c r="B12" s="27">
        <f>'Ucayali Degrad'!B11*B$3</f>
        <v>817101.31420352182</v>
      </c>
      <c r="C12" s="17">
        <f>'Ucayali Degrad'!C11*C$3</f>
        <v>885229.78373471566</v>
      </c>
      <c r="D12" s="17">
        <f>'Ucayali Degrad'!D11*D$3</f>
        <v>18729.453419507889</v>
      </c>
      <c r="E12" s="17">
        <f>'Ucayali Degrad'!E11*E$3</f>
        <v>122265.66338122098</v>
      </c>
      <c r="F12" s="17">
        <f>'Ucayali Degrad'!F11*F$3</f>
        <v>22641.39287217235</v>
      </c>
      <c r="G12" s="28">
        <f>'Ucayali Degrad'!G11*G$3</f>
        <v>4830.3717463045423</v>
      </c>
      <c r="H12" s="27">
        <f>'Ucayali Degrad'!H11*H$3</f>
        <v>13419.319215302678</v>
      </c>
      <c r="I12" s="17">
        <f>'Ucayali Degrad'!I11*I$3</f>
        <v>20420.32225976331</v>
      </c>
      <c r="J12" s="17">
        <f>'Ucayali Degrad'!J11*J$3</f>
        <v>358.90642796848567</v>
      </c>
      <c r="K12" s="17">
        <f>'Ucayali Degrad'!K11*K$3</f>
        <v>6627.621856921297</v>
      </c>
      <c r="L12" s="17">
        <f>'Ucayali Degrad'!L11*L$3</f>
        <v>1078.0601477079501</v>
      </c>
      <c r="M12" s="28">
        <f>'Ucayali Degrad'!M11*M$3</f>
        <v>60.146482372390651</v>
      </c>
      <c r="N12" s="27">
        <f>'Ucayali Degrad'!N11*N$3</f>
        <v>126298.74235350727</v>
      </c>
      <c r="O12" s="17">
        <f>'Ucayali Degrad'!O11*O$3</f>
        <v>26251.006914977017</v>
      </c>
      <c r="P12" s="17">
        <f>'Ucayali Degrad'!P11*P$3</f>
        <v>744.85135250794451</v>
      </c>
      <c r="Q12" s="17">
        <f>'Ucayali Degrad'!Q11*Q$3</f>
        <v>3356.7954800005523</v>
      </c>
      <c r="R12" s="17">
        <f>'Ucayali Degrad'!R11*R$3</f>
        <v>141.29033271027924</v>
      </c>
      <c r="S12" s="28">
        <f>'Ucayali Degrad'!S11*S$3</f>
        <v>5.0642736824772072</v>
      </c>
      <c r="T12" s="32">
        <f t="shared" si="0"/>
        <v>2069560.1064548651</v>
      </c>
    </row>
    <row r="13" spans="1:20" s="7" customFormat="1" ht="15.75" customHeight="1" x14ac:dyDescent="0.2">
      <c r="A13" s="21">
        <f t="shared" si="1"/>
        <v>2009</v>
      </c>
      <c r="B13" s="27">
        <f>'Ucayali Degrad'!B12*B$3</f>
        <v>995793.06496037205</v>
      </c>
      <c r="C13" s="17">
        <f>'Ucayali Degrad'!C12*C$3</f>
        <v>1211193.1672625726</v>
      </c>
      <c r="D13" s="17">
        <f>'Ucayali Degrad'!D12*D$3</f>
        <v>71297.823825749321</v>
      </c>
      <c r="E13" s="17">
        <f>'Ucayali Degrad'!E12*E$3</f>
        <v>180966.07289969921</v>
      </c>
      <c r="F13" s="17">
        <f>'Ucayali Degrad'!F12*F$3</f>
        <v>41545.865614772665</v>
      </c>
      <c r="G13" s="28">
        <f>'Ucayali Degrad'!G12*G$3</f>
        <v>7522.1001213968466</v>
      </c>
      <c r="H13" s="27">
        <f>'Ucayali Degrad'!H12*H$3</f>
        <v>13728.875804923255</v>
      </c>
      <c r="I13" s="17">
        <f>'Ucayali Degrad'!I12*I$3</f>
        <v>23247.131781218126</v>
      </c>
      <c r="J13" s="17">
        <f>'Ucayali Degrad'!J12*J$3</f>
        <v>891.12041190805519</v>
      </c>
      <c r="K13" s="17">
        <f>'Ucayali Degrad'!K12*K$3</f>
        <v>7093.35274640647</v>
      </c>
      <c r="L13" s="17">
        <f>'Ucayali Degrad'!L12*L$3</f>
        <v>1609.7564790605106</v>
      </c>
      <c r="M13" s="28">
        <f>'Ucayali Degrad'!M12*M$3</f>
        <v>360.87889423434387</v>
      </c>
      <c r="N13" s="27">
        <f>'Ucayali Degrad'!N12*N$3</f>
        <v>147044.6784577397</v>
      </c>
      <c r="O13" s="17">
        <f>'Ucayali Degrad'!O12*O$3</f>
        <v>33494.625711051885</v>
      </c>
      <c r="P13" s="17">
        <f>'Ucayali Degrad'!P12*P$3</f>
        <v>1288.5453970774379</v>
      </c>
      <c r="Q13" s="17">
        <f>'Ucayali Degrad'!Q12*Q$3</f>
        <v>11472.225678131712</v>
      </c>
      <c r="R13" s="17">
        <f>'Ucayali Degrad'!R12*R$3</f>
        <v>307.74195754704658</v>
      </c>
      <c r="S13" s="28">
        <f>'Ucayali Degrad'!S12*S$3</f>
        <v>37.982052618579054</v>
      </c>
      <c r="T13" s="32">
        <f t="shared" si="0"/>
        <v>2748895.0100564808</v>
      </c>
    </row>
    <row r="14" spans="1:20" s="7" customFormat="1" ht="15.75" customHeight="1" x14ac:dyDescent="0.2">
      <c r="A14" s="21">
        <f t="shared" si="1"/>
        <v>2010</v>
      </c>
      <c r="B14" s="27">
        <f>'Ucayali Degrad'!B13*B$3</f>
        <v>521056.06113749003</v>
      </c>
      <c r="C14" s="17">
        <f>'Ucayali Degrad'!C13*C$3</f>
        <v>759673.073246215</v>
      </c>
      <c r="D14" s="17">
        <f>'Ucayali Degrad'!D13*D$3</f>
        <v>17199.166080181727</v>
      </c>
      <c r="E14" s="17">
        <f>'Ucayali Degrad'!E13*E$3</f>
        <v>103511.40566425186</v>
      </c>
      <c r="F14" s="17">
        <f>'Ucayali Degrad'!F13*F$3</f>
        <v>30499.263606867873</v>
      </c>
      <c r="G14" s="28">
        <f>'Ucayali Degrad'!G13*G$3</f>
        <v>7446.5195027230593</v>
      </c>
      <c r="H14" s="27">
        <f>'Ucayali Degrad'!H13*H$3</f>
        <v>10209.003893634093</v>
      </c>
      <c r="I14" s="17">
        <f>'Ucayali Degrad'!I13*I$3</f>
        <v>20427.035833647737</v>
      </c>
      <c r="J14" s="17">
        <f>'Ucayali Degrad'!J13*J$3</f>
        <v>323.26161149216347</v>
      </c>
      <c r="K14" s="17">
        <f>'Ucayali Degrad'!K13*K$3</f>
        <v>5310.6886378673462</v>
      </c>
      <c r="L14" s="17">
        <f>'Ucayali Degrad'!L13*L$3</f>
        <v>1305.4061652518037</v>
      </c>
      <c r="M14" s="28">
        <f>'Ucayali Degrad'!M13*M$3</f>
        <v>388.63880917544725</v>
      </c>
      <c r="N14" s="27">
        <f>'Ucayali Degrad'!N13*N$3</f>
        <v>105361.69328570107</v>
      </c>
      <c r="O14" s="17">
        <f>'Ucayali Degrad'!O13*O$3</f>
        <v>39393.577302372032</v>
      </c>
      <c r="P14" s="17">
        <f>'Ucayali Degrad'!P13*P$3</f>
        <v>1398.6126033079113</v>
      </c>
      <c r="Q14" s="17">
        <f>'Ucayali Degrad'!Q13*Q$3</f>
        <v>5182.2339661742517</v>
      </c>
      <c r="R14" s="17">
        <f>'Ucayali Degrad'!R13*R$3</f>
        <v>350.32260576110332</v>
      </c>
      <c r="S14" s="28">
        <f>'Ucayali Degrad'!S13*S$3</f>
        <v>20.257094729908829</v>
      </c>
      <c r="T14" s="32">
        <f t="shared" si="0"/>
        <v>1629056.2210468445</v>
      </c>
    </row>
    <row r="15" spans="1:20" s="7" customFormat="1" ht="15.75" customHeight="1" x14ac:dyDescent="0.2">
      <c r="A15" s="21">
        <f t="shared" si="1"/>
        <v>2011</v>
      </c>
      <c r="B15" s="27">
        <f>'Ucayali Degrad'!B14*B$3</f>
        <v>900493.45303807803</v>
      </c>
      <c r="C15" s="17">
        <f>'Ucayali Degrad'!C14*C$3</f>
        <v>731184.70828595036</v>
      </c>
      <c r="D15" s="17">
        <f>'Ucayali Degrad'!D14*D$3</f>
        <v>21419.640791728812</v>
      </c>
      <c r="E15" s="17">
        <f>'Ucayali Degrad'!E14*E$3</f>
        <v>91723.112507346494</v>
      </c>
      <c r="F15" s="17">
        <f>'Ucayali Degrad'!F14*F$3</f>
        <v>46737.201301266745</v>
      </c>
      <c r="G15" s="28">
        <f>'Ucayali Degrad'!G14*G$3</f>
        <v>10330.801140199095</v>
      </c>
      <c r="H15" s="27">
        <f>'Ucayali Degrad'!H14*H$3</f>
        <v>10589.791343067896</v>
      </c>
      <c r="I15" s="17">
        <f>'Ucayali Degrad'!I14*I$3</f>
        <v>31806.938483863167</v>
      </c>
      <c r="J15" s="17">
        <f>'Ucayali Degrad'!J14*J$3</f>
        <v>255.65937334741449</v>
      </c>
      <c r="K15" s="17">
        <f>'Ucayali Degrad'!K14*K$3</f>
        <v>8332.2873456194557</v>
      </c>
      <c r="L15" s="17">
        <f>'Ucayali Degrad'!L14*L$3</f>
        <v>2817.9905561685705</v>
      </c>
      <c r="M15" s="28">
        <f>'Ucayali Degrad'!M14*M$3</f>
        <v>182.75277336226389</v>
      </c>
      <c r="N15" s="27">
        <f>'Ucayali Degrad'!N14*N$3</f>
        <v>176256.72182461614</v>
      </c>
      <c r="O15" s="17">
        <f>'Ucayali Degrad'!O14*O$3</f>
        <v>61020.997751769348</v>
      </c>
      <c r="P15" s="17">
        <f>'Ucayali Degrad'!P14*P$3</f>
        <v>2748.8335900834591</v>
      </c>
      <c r="Q15" s="17">
        <f>'Ucayali Degrad'!Q14*Q$3</f>
        <v>19945.734377306959</v>
      </c>
      <c r="R15" s="17">
        <f>'Ucayali Degrad'!R14*R$3</f>
        <v>1418.709779131982</v>
      </c>
      <c r="S15" s="28">
        <f>'Ucayali Degrad'!S14*S$3</f>
        <v>212.6994946640427</v>
      </c>
      <c r="T15" s="32">
        <f t="shared" si="0"/>
        <v>2117478.0337575707</v>
      </c>
    </row>
    <row r="16" spans="1:20" s="7" customFormat="1" ht="15.75" customHeight="1" x14ac:dyDescent="0.2">
      <c r="A16" s="21">
        <f t="shared" si="1"/>
        <v>2012</v>
      </c>
      <c r="B16" s="27">
        <f>'Ucayali Degrad'!B15*B$3</f>
        <v>4030904.3176708343</v>
      </c>
      <c r="C16" s="17">
        <f>'Ucayali Degrad'!C15*C$3</f>
        <v>3926313.8370979251</v>
      </c>
      <c r="D16" s="17">
        <f>'Ucayali Degrad'!D15*D$3</f>
        <v>200576.117289888</v>
      </c>
      <c r="E16" s="17">
        <f>'Ucayali Degrad'!E15*E$3</f>
        <v>605033.17864382186</v>
      </c>
      <c r="F16" s="17">
        <f>'Ucayali Degrad'!F15*F$3</f>
        <v>96802.577951331346</v>
      </c>
      <c r="G16" s="28">
        <f>'Ucayali Degrad'!G15*G$3</f>
        <v>9689.1970466332714</v>
      </c>
      <c r="H16" s="27">
        <f>'Ucayali Degrad'!H15*H$3</f>
        <v>26894.473571438775</v>
      </c>
      <c r="I16" s="17">
        <f>'Ucayali Degrad'!I15*I$3</f>
        <v>83288.202694096501</v>
      </c>
      <c r="J16" s="17">
        <f>'Ucayali Degrad'!J15*J$3</f>
        <v>1492.1657655950057</v>
      </c>
      <c r="K16" s="17">
        <f>'Ucayali Degrad'!K15*K$3</f>
        <v>32798.984850515335</v>
      </c>
      <c r="L16" s="17">
        <f>'Ucayali Degrad'!L15*L$3</f>
        <v>2220.2905423032785</v>
      </c>
      <c r="M16" s="28">
        <f>'Ucayali Degrad'!M15*M$3</f>
        <v>816.60416451745755</v>
      </c>
      <c r="N16" s="27">
        <f>'Ucayali Degrad'!N15*N$3</f>
        <v>259142.61115023153</v>
      </c>
      <c r="O16" s="17">
        <f>'Ucayali Degrad'!O15*O$3</f>
        <v>257652.71746244081</v>
      </c>
      <c r="P16" s="17">
        <f>'Ucayali Degrad'!P15*P$3</f>
        <v>7638.2845703044004</v>
      </c>
      <c r="Q16" s="17">
        <f>'Ucayali Degrad'!Q15*Q$3</f>
        <v>56584.021856477761</v>
      </c>
      <c r="R16" s="17">
        <f>'Ucayali Degrad'!R15*R$3</f>
        <v>1710.9678646011896</v>
      </c>
      <c r="S16" s="28">
        <f>'Ucayali Degrad'!S15*S$3</f>
        <v>63.30342103096509</v>
      </c>
      <c r="T16" s="32">
        <f t="shared" si="0"/>
        <v>9599621.8536139838</v>
      </c>
    </row>
    <row r="17" spans="1:20" s="7" customFormat="1" ht="15.75" customHeight="1" x14ac:dyDescent="0.2">
      <c r="A17" s="21">
        <f t="shared" si="1"/>
        <v>2013</v>
      </c>
      <c r="B17" s="27">
        <f>'Ucayali Degrad'!B16*B$3</f>
        <v>2825821.8069837391</v>
      </c>
      <c r="C17" s="17">
        <f>'Ucayali Degrad'!C16*C$3</f>
        <v>4155992.8013349869</v>
      </c>
      <c r="D17" s="17">
        <f>'Ucayali Degrad'!D16*D$3</f>
        <v>152539.1171033264</v>
      </c>
      <c r="E17" s="17">
        <f>'Ucayali Degrad'!E16*E$3</f>
        <v>613163.31260855438</v>
      </c>
      <c r="F17" s="17">
        <f>'Ucayali Degrad'!F16*F$3</f>
        <v>104255.48562006047</v>
      </c>
      <c r="G17" s="28">
        <f>'Ucayali Degrad'!G16*G$3</f>
        <v>15196.469700356425</v>
      </c>
      <c r="H17" s="27">
        <f>'Ucayali Degrad'!H16*H$3</f>
        <v>24713.208106380247</v>
      </c>
      <c r="I17" s="17">
        <f>'Ucayali Degrad'!I16*I$3</f>
        <v>67517.622723465494</v>
      </c>
      <c r="J17" s="17">
        <f>'Ucayali Degrad'!J16*J$3</f>
        <v>2185.3959894793411</v>
      </c>
      <c r="K17" s="17">
        <f>'Ucayali Degrad'!K16*K$3</f>
        <v>27912.201755261922</v>
      </c>
      <c r="L17" s="17">
        <f>'Ucayali Degrad'!L16*L$3</f>
        <v>2354.1313429540955</v>
      </c>
      <c r="M17" s="28">
        <f>'Ucayali Degrad'!M16*M$3</f>
        <v>476.54520648894129</v>
      </c>
      <c r="N17" s="27">
        <f>'Ucayali Degrad'!N16*N$3</f>
        <v>208929.81439435764</v>
      </c>
      <c r="O17" s="17">
        <f>'Ucayali Degrad'!O16*O$3</f>
        <v>147891.67097586583</v>
      </c>
      <c r="P17" s="17">
        <f>'Ucayali Degrad'!P16*P$3</f>
        <v>2929.1160830471658</v>
      </c>
      <c r="Q17" s="17">
        <f>'Ucayali Degrad'!Q16*Q$3</f>
        <v>15755.45404593995</v>
      </c>
      <c r="R17" s="17">
        <f>'Ucayali Degrad'!R16*R$3</f>
        <v>950.3226487773577</v>
      </c>
      <c r="S17" s="28">
        <f>'Ucayali Degrad'!S16*S$3</f>
        <v>101.28547364954414</v>
      </c>
      <c r="T17" s="32">
        <f t="shared" si="0"/>
        <v>8368685.7620966909</v>
      </c>
    </row>
    <row r="18" spans="1:20" s="7" customFormat="1" ht="15.75" customHeight="1" x14ac:dyDescent="0.2">
      <c r="A18" s="21">
        <f t="shared" si="1"/>
        <v>2014</v>
      </c>
      <c r="B18" s="27">
        <f>'Ucayali Degrad'!B17*B$3</f>
        <v>4561409.8197506331</v>
      </c>
      <c r="C18" s="17">
        <f>'Ucayali Degrad'!C17*C$3</f>
        <v>5287655.2952883579</v>
      </c>
      <c r="D18" s="17">
        <f>'Ucayali Degrad'!D17*D$3</f>
        <v>315286.40974335693</v>
      </c>
      <c r="E18" s="17">
        <f>'Ucayali Degrad'!E17*E$3</f>
        <v>880523.18918533856</v>
      </c>
      <c r="F18" s="17">
        <f>'Ucayali Degrad'!F17*F$3</f>
        <v>172432.8793379328</v>
      </c>
      <c r="G18" s="28">
        <f>'Ucayali Degrad'!G17*G$3</f>
        <v>33343.575723571477</v>
      </c>
      <c r="H18" s="27">
        <f>'Ucayali Degrad'!H17*H$3</f>
        <v>16467.261020797603</v>
      </c>
      <c r="I18" s="17">
        <f>'Ucayali Degrad'!I17*I$3</f>
        <v>71642.126585169055</v>
      </c>
      <c r="J18" s="17">
        <f>'Ucayali Degrad'!J17*J$3</f>
        <v>1894.0917996556043</v>
      </c>
      <c r="K18" s="17">
        <f>'Ucayali Degrad'!K17*K$3</f>
        <v>24618.17308545659</v>
      </c>
      <c r="L18" s="17">
        <f>'Ucayali Degrad'!L17*L$3</f>
        <v>5228.9584035086291</v>
      </c>
      <c r="M18" s="28">
        <f>'Ucayali Degrad'!M17*M$3</f>
        <v>936.89712926223888</v>
      </c>
      <c r="N18" s="27">
        <f>'Ucayali Degrad'!N17*N$3</f>
        <v>235245.60975655948</v>
      </c>
      <c r="O18" s="17">
        <f>'Ucayali Degrad'!O17*O$3</f>
        <v>213978.96101139567</v>
      </c>
      <c r="P18" s="17">
        <f>'Ucayali Degrad'!P17*P$3</f>
        <v>8571.9581128111749</v>
      </c>
      <c r="Q18" s="17">
        <f>'Ucayali Degrad'!Q17*Q$3</f>
        <v>31271.681178416402</v>
      </c>
      <c r="R18" s="17">
        <f>'Ucayali Degrad'!R17*R$3</f>
        <v>2400.0001720650175</v>
      </c>
      <c r="S18" s="28">
        <f>'Ucayali Degrad'!S17*S$3</f>
        <v>93.689063125828326</v>
      </c>
      <c r="T18" s="32">
        <f t="shared" si="0"/>
        <v>11863000.576347416</v>
      </c>
    </row>
    <row r="19" spans="1:20" s="7" customFormat="1" ht="15.75" customHeight="1" x14ac:dyDescent="0.2">
      <c r="A19" s="21">
        <f t="shared" si="1"/>
        <v>2015</v>
      </c>
      <c r="B19" s="27">
        <f>'Ucayali Degrad'!B18*B$3</f>
        <v>4333914.1394504393</v>
      </c>
      <c r="C19" s="17">
        <f>'Ucayali Degrad'!C18*C$3</f>
        <v>4975702.6298693744</v>
      </c>
      <c r="D19" s="17">
        <f>'Ucayali Degrad'!D18*D$3</f>
        <v>292759.56420944736</v>
      </c>
      <c r="E19" s="17">
        <f>'Ucayali Degrad'!E18*E$3</f>
        <v>767671.95621458639</v>
      </c>
      <c r="F19" s="17">
        <f>'Ucayali Degrad'!F18*F$3</f>
        <v>137955.35828044938</v>
      </c>
      <c r="G19" s="28">
        <f>'Ucayali Degrad'!G18*G$3</f>
        <v>21585.359240743284</v>
      </c>
      <c r="H19" s="27">
        <f>'Ucayali Degrad'!H18*H$3</f>
        <v>27096.875956959921</v>
      </c>
      <c r="I19" s="17">
        <f>'Ucayali Degrad'!I18*I$3</f>
        <v>79150.666600734927</v>
      </c>
      <c r="J19" s="17">
        <f>'Ucayali Degrad'!J18*J$3</f>
        <v>3637.0004121874972</v>
      </c>
      <c r="K19" s="17">
        <f>'Ucayali Degrad'!K18*K$3</f>
        <v>23236.806223925323</v>
      </c>
      <c r="L19" s="17">
        <f>'Ucayali Degrad'!L18*L$3</f>
        <v>2619.9795086303757</v>
      </c>
      <c r="M19" s="28">
        <f>'Ucayali Degrad'!M18*M$3</f>
        <v>448.78529154783791</v>
      </c>
      <c r="N19" s="27">
        <f>'Ucayali Degrad'!N18*N$3</f>
        <v>233748.22983577536</v>
      </c>
      <c r="O19" s="17">
        <f>'Ucayali Degrad'!O18*O$3</f>
        <v>200130.95752119855</v>
      </c>
      <c r="P19" s="17">
        <f>'Ucayali Degrad'!P18*P$3</f>
        <v>3896.9484136944311</v>
      </c>
      <c r="Q19" s="17">
        <f>'Ucayali Degrad'!Q18*Q$3</f>
        <v>37090.83775495844</v>
      </c>
      <c r="R19" s="17">
        <f>'Ucayali Degrad'!R18*R$3</f>
        <v>1980.0001419536393</v>
      </c>
      <c r="S19" s="28">
        <f>'Ucayali Degrad'!S18*S$3</f>
        <v>27.85350525362464</v>
      </c>
      <c r="T19" s="32">
        <f t="shared" si="0"/>
        <v>11142653.948431861</v>
      </c>
    </row>
    <row r="20" spans="1:20" s="7" customFormat="1" ht="15.75" customHeight="1" x14ac:dyDescent="0.2">
      <c r="A20" s="21">
        <f t="shared" si="1"/>
        <v>2016</v>
      </c>
      <c r="B20" s="27">
        <f>'Ucayali Degrad'!B19*B$3</f>
        <v>2859977.9775146241</v>
      </c>
      <c r="C20" s="17">
        <f>'Ucayali Degrad'!C19*C$3</f>
        <v>5081025.7615153631</v>
      </c>
      <c r="D20" s="17">
        <f>'Ucayali Degrad'!D19*D$3</f>
        <v>300264.7865652765</v>
      </c>
      <c r="E20" s="17">
        <f>'Ucayali Degrad'!E19*E$3</f>
        <v>702735.16840549919</v>
      </c>
      <c r="F20" s="17">
        <f>'Ucayali Degrad'!F19*F$3</f>
        <v>137691.70351568106</v>
      </c>
      <c r="G20" s="28">
        <f>'Ucayali Degrad'!G19*G$3</f>
        <v>19294.113945903766</v>
      </c>
      <c r="H20" s="27">
        <f>'Ucayali Degrad'!H19*H$3</f>
        <v>10868.14594222274</v>
      </c>
      <c r="I20" s="17">
        <f>'Ucayali Degrad'!I19*I$3</f>
        <v>77972.236925962483</v>
      </c>
      <c r="J20" s="17">
        <f>'Ucayali Degrad'!J19*J$3</f>
        <v>1902.6957208740268</v>
      </c>
      <c r="K20" s="17">
        <f>'Ucayali Degrad'!K19*K$3</f>
        <v>26392.924290533589</v>
      </c>
      <c r="L20" s="17">
        <f>'Ucayali Degrad'!L19*L$3</f>
        <v>2827.1577342953387</v>
      </c>
      <c r="M20" s="28">
        <f>'Ucayali Degrad'!M19*M$3</f>
        <v>501.99179518495271</v>
      </c>
      <c r="N20" s="27">
        <f>'Ucayali Degrad'!N19*N$3</f>
        <v>212353.42909920312</v>
      </c>
      <c r="O20" s="17">
        <f>'Ucayali Degrad'!O19*O$3</f>
        <v>194923.99236063295</v>
      </c>
      <c r="P20" s="17">
        <f>'Ucayali Degrad'!P19*P$3</f>
        <v>4976.7456610244199</v>
      </c>
      <c r="Q20" s="17">
        <f>'Ucayali Degrad'!Q19*Q$3</f>
        <v>29917.077827658122</v>
      </c>
      <c r="R20" s="17">
        <f>'Ucayali Degrad'!R19*R$3</f>
        <v>1740.0001247471375</v>
      </c>
      <c r="S20" s="28">
        <f>'Ucayali Degrad'!S19*S$3</f>
        <v>91.15692628458973</v>
      </c>
      <c r="T20" s="32">
        <f t="shared" si="0"/>
        <v>9665457.0658709705</v>
      </c>
    </row>
    <row r="21" spans="1:20" s="7" customFormat="1" ht="15.75" customHeight="1" thickBot="1" x14ac:dyDescent="0.25">
      <c r="A21" s="21">
        <f t="shared" si="1"/>
        <v>2017</v>
      </c>
      <c r="B21" s="29">
        <f>'Ucayali Degrad'!B20*B$3</f>
        <v>3924783.8231301624</v>
      </c>
      <c r="C21" s="30">
        <f>'Ucayali Degrad'!C20*C$3</f>
        <v>6684957.4062360134</v>
      </c>
      <c r="D21" s="30">
        <f>'Ucayali Degrad'!D20*D$3</f>
        <v>326254.72099676705</v>
      </c>
      <c r="E21" s="30">
        <f>'Ucayali Degrad'!E20*E$3</f>
        <v>1287094.0621350566</v>
      </c>
      <c r="F21" s="30">
        <f>'Ucayali Degrad'!F20*F$3</f>
        <v>161338.0737821259</v>
      </c>
      <c r="G21" s="31">
        <f>'Ucayali Degrad'!G20*G$3</f>
        <v>36912.044816380789</v>
      </c>
      <c r="H21" s="29">
        <f>'Ucayali Degrad'!H20*H$3</f>
        <v>11900.480218881816</v>
      </c>
      <c r="I21" s="30">
        <f>'Ucayali Degrad'!I20*I$3</f>
        <v>44181.239901195564</v>
      </c>
      <c r="J21" s="30">
        <f>'Ucayali Degrad'!J20*J$3</f>
        <v>2230.8738587767175</v>
      </c>
      <c r="K21" s="30">
        <f>'Ucayali Degrad'!K20*K$3</f>
        <v>14202.531299737195</v>
      </c>
      <c r="L21" s="30">
        <f>'Ucayali Degrad'!L20*L$3</f>
        <v>3432.1914906620455</v>
      </c>
      <c r="M21" s="31">
        <f>'Ucayali Degrad'!M20*M$3</f>
        <v>943.83710799751475</v>
      </c>
      <c r="N21" s="29">
        <f>'Ucayali Degrad'!N20*N$3</f>
        <v>199634.89421064808</v>
      </c>
      <c r="O21" s="30">
        <f>'Ucayali Degrad'!O20*O$3</f>
        <v>166394.29171329082</v>
      </c>
      <c r="P21" s="30">
        <f>'Ucayali Degrad'!P20*P$3</f>
        <v>3551.5651113850149</v>
      </c>
      <c r="Q21" s="30">
        <f>'Ucayali Degrad'!Q20*Q$3</f>
        <v>29708.325680240931</v>
      </c>
      <c r="R21" s="30">
        <f>'Ucayali Degrad'!R20*R$3</f>
        <v>1639.3549562411854</v>
      </c>
      <c r="S21" s="31">
        <f>'Ucayali Degrad'!S20*S$3</f>
        <v>273.47077885376922</v>
      </c>
      <c r="T21" s="32">
        <f t="shared" si="0"/>
        <v>12899433.187424414</v>
      </c>
    </row>
    <row r="23" spans="1:20" ht="39" customHeight="1" x14ac:dyDescent="0.2">
      <c r="A23" s="2" t="s">
        <v>28</v>
      </c>
      <c r="B23" s="14" t="s">
        <v>31</v>
      </c>
    </row>
    <row r="24" spans="1:20" ht="12.75" x14ac:dyDescent="0.2">
      <c r="A24" s="10" t="s">
        <v>0</v>
      </c>
      <c r="B24" s="40">
        <f>SUM(B12:G21)</f>
        <v>67659248.518248826</v>
      </c>
    </row>
    <row r="25" spans="1:20" ht="25.5" x14ac:dyDescent="0.2">
      <c r="A25" s="10" t="s">
        <v>1</v>
      </c>
      <c r="B25" s="40">
        <f>SUM(H12:M21)</f>
        <v>907848.70235094032</v>
      </c>
    </row>
    <row r="26" spans="1:20" ht="25.5" x14ac:dyDescent="0.2">
      <c r="A26" s="10" t="s">
        <v>25</v>
      </c>
      <c r="B26" s="40">
        <f>SUM(N12:S21)</f>
        <v>3536744.5445013125</v>
      </c>
    </row>
    <row r="27" spans="1:20" ht="12.75" x14ac:dyDescent="0.2">
      <c r="B27" s="38"/>
    </row>
    <row r="28" spans="1:20" ht="15.75" customHeight="1" x14ac:dyDescent="0.2">
      <c r="B28" s="38"/>
    </row>
    <row r="29" spans="1:20" ht="15.75" customHeight="1" x14ac:dyDescent="0.2">
      <c r="B29" s="38"/>
    </row>
  </sheetData>
  <mergeCells count="5">
    <mergeCell ref="A1:T1"/>
    <mergeCell ref="B2:G2"/>
    <mergeCell ref="H2:M2"/>
    <mergeCell ref="N2:S2"/>
    <mergeCell ref="T2:T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25"/>
  <sheetViews>
    <sheetView workbookViewId="0">
      <selection activeCell="S22" sqref="S22"/>
    </sheetView>
  </sheetViews>
  <sheetFormatPr baseColWidth="10" defaultColWidth="14.42578125" defaultRowHeight="15.75" customHeight="1" x14ac:dyDescent="0.2"/>
  <cols>
    <col min="1" max="16384" width="14.42578125" style="1"/>
  </cols>
  <sheetData>
    <row r="1" spans="1:22" s="39" customFormat="1" ht="15.75" customHeight="1" thickBot="1" x14ac:dyDescent="0.3">
      <c r="A1" s="103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2"/>
    </row>
    <row r="2" spans="1:22" ht="15.75" customHeight="1" x14ac:dyDescent="0.2">
      <c r="A2" s="112" t="s">
        <v>3</v>
      </c>
      <c r="B2" s="98" t="s">
        <v>0</v>
      </c>
      <c r="C2" s="99"/>
      <c r="D2" s="99"/>
      <c r="E2" s="99"/>
      <c r="F2" s="99"/>
      <c r="G2" s="100"/>
      <c r="H2" s="98" t="s">
        <v>1</v>
      </c>
      <c r="I2" s="99"/>
      <c r="J2" s="99"/>
      <c r="K2" s="99"/>
      <c r="L2" s="99"/>
      <c r="M2" s="100"/>
      <c r="N2" s="98" t="s">
        <v>25</v>
      </c>
      <c r="O2" s="99"/>
      <c r="P2" s="99"/>
      <c r="Q2" s="99"/>
      <c r="R2" s="99"/>
      <c r="S2" s="100"/>
      <c r="T2" s="101" t="s">
        <v>26</v>
      </c>
    </row>
    <row r="3" spans="1:22" ht="15.75" customHeight="1" x14ac:dyDescent="0.2">
      <c r="A3" s="112"/>
      <c r="B3" s="2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24" t="s">
        <v>10</v>
      </c>
      <c r="H3" s="2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24" t="s">
        <v>10</v>
      </c>
      <c r="N3" s="2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24" t="s">
        <v>10</v>
      </c>
      <c r="T3" s="101"/>
    </row>
    <row r="4" spans="1:22" s="7" customFormat="1" ht="15.75" customHeight="1" x14ac:dyDescent="0.2">
      <c r="A4" s="19">
        <v>2001</v>
      </c>
      <c r="B4" s="52">
        <v>4467.68</v>
      </c>
      <c r="C4" s="53">
        <v>3547.5</v>
      </c>
      <c r="D4" s="53">
        <v>60.81</v>
      </c>
      <c r="E4" s="53">
        <v>269.5</v>
      </c>
      <c r="F4" s="53">
        <v>11.6</v>
      </c>
      <c r="G4" s="54">
        <v>7.76</v>
      </c>
      <c r="H4" s="52">
        <v>17755.13</v>
      </c>
      <c r="I4" s="53">
        <v>29608.53</v>
      </c>
      <c r="J4" s="53">
        <v>360.97</v>
      </c>
      <c r="K4" s="53">
        <v>5837.32</v>
      </c>
      <c r="L4" s="53">
        <v>75.11</v>
      </c>
      <c r="M4" s="54">
        <v>21.94</v>
      </c>
      <c r="N4" s="52">
        <v>31327.45</v>
      </c>
      <c r="O4" s="53">
        <v>11218.48</v>
      </c>
      <c r="P4" s="53">
        <v>416.54</v>
      </c>
      <c r="Q4" s="53">
        <v>1364.6</v>
      </c>
      <c r="R4" s="53">
        <v>8.69</v>
      </c>
      <c r="S4" s="54">
        <v>0.24</v>
      </c>
      <c r="T4" s="22">
        <f t="shared" ref="T4:T20" si="0">SUM(B4:S4)</f>
        <v>106359.85</v>
      </c>
    </row>
    <row r="5" spans="1:22" s="7" customFormat="1" ht="15.75" customHeight="1" x14ac:dyDescent="0.2">
      <c r="A5" s="20">
        <f t="shared" ref="A5:A20" si="1">A4+1</f>
        <v>2002</v>
      </c>
      <c r="B5" s="52">
        <v>3104.2</v>
      </c>
      <c r="C5" s="53">
        <v>5401.39</v>
      </c>
      <c r="D5" s="53">
        <v>76.11</v>
      </c>
      <c r="E5" s="53">
        <v>616.09</v>
      </c>
      <c r="F5" s="53">
        <v>12.41</v>
      </c>
      <c r="G5" s="54">
        <v>2.76</v>
      </c>
      <c r="H5" s="52">
        <v>9313.7900000000009</v>
      </c>
      <c r="I5" s="53">
        <v>21136.25</v>
      </c>
      <c r="J5" s="53">
        <v>135.62</v>
      </c>
      <c r="K5" s="53">
        <v>3784.8</v>
      </c>
      <c r="L5" s="53">
        <v>86.01</v>
      </c>
      <c r="M5" s="54">
        <v>19.75</v>
      </c>
      <c r="N5" s="52">
        <v>22677.14</v>
      </c>
      <c r="O5" s="53">
        <v>7750.71</v>
      </c>
      <c r="P5" s="53">
        <v>168.55</v>
      </c>
      <c r="Q5" s="53">
        <v>629.37</v>
      </c>
      <c r="R5" s="53">
        <v>3.94</v>
      </c>
      <c r="S5" s="54">
        <v>0.06</v>
      </c>
      <c r="T5" s="22">
        <f t="shared" si="0"/>
        <v>74918.950000000012</v>
      </c>
    </row>
    <row r="6" spans="1:22" s="7" customFormat="1" ht="15.75" customHeight="1" x14ac:dyDescent="0.2">
      <c r="A6" s="20">
        <f t="shared" si="1"/>
        <v>2003</v>
      </c>
      <c r="B6" s="52">
        <v>1398.2</v>
      </c>
      <c r="C6" s="53">
        <v>2816.75</v>
      </c>
      <c r="D6" s="53">
        <v>19.25</v>
      </c>
      <c r="E6" s="53">
        <v>205.61</v>
      </c>
      <c r="F6" s="53">
        <v>10.07</v>
      </c>
      <c r="G6" s="54">
        <v>1.93</v>
      </c>
      <c r="H6" s="52">
        <v>5475.32</v>
      </c>
      <c r="I6" s="53">
        <v>11192.59</v>
      </c>
      <c r="J6" s="53">
        <v>70.5</v>
      </c>
      <c r="K6" s="53">
        <v>1790.24</v>
      </c>
      <c r="L6" s="53">
        <v>57.88</v>
      </c>
      <c r="M6" s="54">
        <v>16.38</v>
      </c>
      <c r="N6" s="52">
        <v>11811.47</v>
      </c>
      <c r="O6" s="53">
        <v>4402.87</v>
      </c>
      <c r="P6" s="53">
        <v>103.79</v>
      </c>
      <c r="Q6" s="53">
        <v>329.65</v>
      </c>
      <c r="R6" s="53">
        <v>1.6</v>
      </c>
      <c r="S6" s="54">
        <v>0.14000000000000001</v>
      </c>
      <c r="T6" s="22">
        <f t="shared" si="0"/>
        <v>39704.240000000005</v>
      </c>
    </row>
    <row r="7" spans="1:22" s="7" customFormat="1" ht="15.75" customHeight="1" x14ac:dyDescent="0.2">
      <c r="A7" s="20">
        <f t="shared" si="1"/>
        <v>2004</v>
      </c>
      <c r="B7" s="52">
        <v>1413.96</v>
      </c>
      <c r="C7" s="53">
        <v>3818.13</v>
      </c>
      <c r="D7" s="53">
        <v>14.38</v>
      </c>
      <c r="E7" s="53">
        <v>291.48</v>
      </c>
      <c r="F7" s="53">
        <v>16.53</v>
      </c>
      <c r="G7" s="54">
        <v>1.72</v>
      </c>
      <c r="H7" s="52">
        <v>4574.12</v>
      </c>
      <c r="I7" s="53">
        <v>14398.62</v>
      </c>
      <c r="J7" s="53">
        <v>67.66</v>
      </c>
      <c r="K7" s="53">
        <v>2714.08</v>
      </c>
      <c r="L7" s="53">
        <v>79.06</v>
      </c>
      <c r="M7" s="54">
        <v>31.95</v>
      </c>
      <c r="N7" s="52">
        <v>13851.99</v>
      </c>
      <c r="O7" s="53">
        <v>6823.13</v>
      </c>
      <c r="P7" s="53">
        <v>106.02</v>
      </c>
      <c r="Q7" s="53">
        <v>507.36</v>
      </c>
      <c r="R7" s="53">
        <v>0.37</v>
      </c>
      <c r="S7" s="54">
        <v>0.37</v>
      </c>
      <c r="T7" s="22">
        <f t="shared" si="0"/>
        <v>48710.93</v>
      </c>
    </row>
    <row r="8" spans="1:22" s="7" customFormat="1" ht="15.75" customHeight="1" x14ac:dyDescent="0.2">
      <c r="A8" s="20">
        <f t="shared" si="1"/>
        <v>2005</v>
      </c>
      <c r="B8" s="52">
        <v>1295.77</v>
      </c>
      <c r="C8" s="53">
        <v>3172.23</v>
      </c>
      <c r="D8" s="53">
        <v>7.26</v>
      </c>
      <c r="E8" s="53">
        <v>359.68</v>
      </c>
      <c r="F8" s="53">
        <v>16.920000000000002</v>
      </c>
      <c r="G8" s="54">
        <v>3.89</v>
      </c>
      <c r="H8" s="52">
        <v>5603.37</v>
      </c>
      <c r="I8" s="53">
        <v>13340.07</v>
      </c>
      <c r="J8" s="53">
        <v>75.12</v>
      </c>
      <c r="K8" s="53">
        <v>2116.92</v>
      </c>
      <c r="L8" s="53">
        <v>123.48</v>
      </c>
      <c r="M8" s="54">
        <v>44.71</v>
      </c>
      <c r="N8" s="52">
        <v>17666.55</v>
      </c>
      <c r="O8" s="53">
        <v>8899.34</v>
      </c>
      <c r="P8" s="53">
        <v>130.26</v>
      </c>
      <c r="Q8" s="53">
        <v>695.22</v>
      </c>
      <c r="R8" s="53">
        <v>7.32</v>
      </c>
      <c r="S8" s="54">
        <v>0.17</v>
      </c>
      <c r="T8" s="22">
        <f t="shared" si="0"/>
        <v>53558.28</v>
      </c>
    </row>
    <row r="9" spans="1:22" s="7" customFormat="1" ht="15.75" customHeight="1" x14ac:dyDescent="0.2">
      <c r="A9" s="20">
        <f t="shared" si="1"/>
        <v>2006</v>
      </c>
      <c r="B9" s="52">
        <v>813.45</v>
      </c>
      <c r="C9" s="53">
        <v>1286.93</v>
      </c>
      <c r="D9" s="53">
        <v>6.23</v>
      </c>
      <c r="E9" s="53">
        <v>117.89</v>
      </c>
      <c r="F9" s="53">
        <v>10.77</v>
      </c>
      <c r="G9" s="54">
        <v>1.63</v>
      </c>
      <c r="H9" s="52">
        <v>1527.07</v>
      </c>
      <c r="I9" s="53">
        <v>4556.09</v>
      </c>
      <c r="J9" s="53">
        <v>24.28</v>
      </c>
      <c r="K9" s="53">
        <v>622.66999999999996</v>
      </c>
      <c r="L9" s="53">
        <v>57.6</v>
      </c>
      <c r="M9" s="54">
        <v>16.27</v>
      </c>
      <c r="N9" s="52">
        <v>5836.35</v>
      </c>
      <c r="O9" s="53">
        <v>3511.45</v>
      </c>
      <c r="P9" s="53">
        <v>28.04</v>
      </c>
      <c r="Q9" s="53">
        <v>281.20999999999998</v>
      </c>
      <c r="R9" s="53">
        <v>5.87</v>
      </c>
      <c r="S9" s="54">
        <v>0.17</v>
      </c>
      <c r="T9" s="22">
        <f t="shared" si="0"/>
        <v>18703.97</v>
      </c>
    </row>
    <row r="10" spans="1:22" s="7" customFormat="1" ht="15.75" customHeight="1" x14ac:dyDescent="0.2">
      <c r="A10" s="20">
        <f t="shared" si="1"/>
        <v>2007</v>
      </c>
      <c r="B10" s="52">
        <v>580.22</v>
      </c>
      <c r="C10" s="53">
        <v>1879.41</v>
      </c>
      <c r="D10" s="53">
        <v>8.1999999999999993</v>
      </c>
      <c r="E10" s="53">
        <v>187.73</v>
      </c>
      <c r="F10" s="53">
        <v>19.579999999999998</v>
      </c>
      <c r="G10" s="54">
        <v>2.23</v>
      </c>
      <c r="H10" s="52">
        <v>2655.86</v>
      </c>
      <c r="I10" s="53">
        <v>8371.7199999999993</v>
      </c>
      <c r="J10" s="53">
        <v>44.45</v>
      </c>
      <c r="K10" s="53">
        <v>1184.5</v>
      </c>
      <c r="L10" s="53">
        <v>143.57</v>
      </c>
      <c r="M10" s="54">
        <v>52.01</v>
      </c>
      <c r="N10" s="52">
        <v>10800.49</v>
      </c>
      <c r="O10" s="53">
        <v>5119.7700000000004</v>
      </c>
      <c r="P10" s="53">
        <v>71.989999999999995</v>
      </c>
      <c r="Q10" s="53">
        <v>394.11</v>
      </c>
      <c r="R10" s="53">
        <v>10.8</v>
      </c>
      <c r="S10" s="54">
        <v>0.15</v>
      </c>
      <c r="T10" s="22">
        <f t="shared" si="0"/>
        <v>31526.790000000005</v>
      </c>
    </row>
    <row r="11" spans="1:22" s="7" customFormat="1" ht="15.75" customHeight="1" x14ac:dyDescent="0.2">
      <c r="A11" s="21">
        <f t="shared" si="1"/>
        <v>2008</v>
      </c>
      <c r="B11" s="55">
        <v>934.89</v>
      </c>
      <c r="C11" s="56">
        <v>2234.4699999999998</v>
      </c>
      <c r="D11" s="56">
        <v>11.25</v>
      </c>
      <c r="E11" s="56">
        <v>240.87</v>
      </c>
      <c r="F11" s="56">
        <v>29.7</v>
      </c>
      <c r="G11" s="57">
        <v>3.85</v>
      </c>
      <c r="H11" s="55">
        <v>2133.4899999999998</v>
      </c>
      <c r="I11" s="56">
        <v>3200.71</v>
      </c>
      <c r="J11" s="56">
        <v>47.8</v>
      </c>
      <c r="K11" s="56">
        <v>484.04</v>
      </c>
      <c r="L11" s="56">
        <v>65.38</v>
      </c>
      <c r="M11" s="57">
        <v>14.49</v>
      </c>
      <c r="N11" s="55">
        <v>6820.48</v>
      </c>
      <c r="O11" s="56">
        <v>2280.15</v>
      </c>
      <c r="P11" s="56">
        <v>56.7</v>
      </c>
      <c r="Q11" s="56">
        <v>176.86</v>
      </c>
      <c r="R11" s="56">
        <v>6.55</v>
      </c>
      <c r="S11" s="57">
        <v>0.21</v>
      </c>
      <c r="T11" s="32">
        <f t="shared" si="0"/>
        <v>18741.89</v>
      </c>
      <c r="U11" s="58"/>
      <c r="V11" s="59"/>
    </row>
    <row r="12" spans="1:22" s="7" customFormat="1" ht="15.75" customHeight="1" x14ac:dyDescent="0.2">
      <c r="A12" s="21">
        <f t="shared" si="1"/>
        <v>2009</v>
      </c>
      <c r="B12" s="55">
        <v>520.23</v>
      </c>
      <c r="C12" s="56">
        <v>1297.42</v>
      </c>
      <c r="D12" s="56">
        <v>9.41</v>
      </c>
      <c r="E12" s="56">
        <v>151.04</v>
      </c>
      <c r="F12" s="56">
        <v>31.48</v>
      </c>
      <c r="G12" s="57">
        <v>5.44</v>
      </c>
      <c r="H12" s="55">
        <v>2307.9</v>
      </c>
      <c r="I12" s="56">
        <v>7008.65</v>
      </c>
      <c r="J12" s="56">
        <v>43.67</v>
      </c>
      <c r="K12" s="56">
        <v>1065.43</v>
      </c>
      <c r="L12" s="56">
        <v>204.14</v>
      </c>
      <c r="M12" s="57">
        <v>67</v>
      </c>
      <c r="N12" s="55">
        <v>10001.030000000001</v>
      </c>
      <c r="O12" s="56">
        <v>5556.03</v>
      </c>
      <c r="P12" s="56">
        <v>62.35</v>
      </c>
      <c r="Q12" s="56">
        <v>379.38</v>
      </c>
      <c r="R12" s="56">
        <v>19.89</v>
      </c>
      <c r="S12" s="57">
        <v>0.67</v>
      </c>
      <c r="T12" s="32">
        <f t="shared" si="0"/>
        <v>28731.159999999996</v>
      </c>
      <c r="U12" s="58"/>
      <c r="V12" s="59"/>
    </row>
    <row r="13" spans="1:22" s="7" customFormat="1" ht="15.75" customHeight="1" x14ac:dyDescent="0.2">
      <c r="A13" s="21">
        <f t="shared" si="1"/>
        <v>2010</v>
      </c>
      <c r="B13" s="55">
        <v>486.01</v>
      </c>
      <c r="C13" s="56">
        <v>1019.48</v>
      </c>
      <c r="D13" s="56">
        <v>6.91</v>
      </c>
      <c r="E13" s="56">
        <v>98.49</v>
      </c>
      <c r="F13" s="56">
        <v>29.47</v>
      </c>
      <c r="G13" s="57">
        <v>2.4500000000000002</v>
      </c>
      <c r="H13" s="55">
        <v>1452.86</v>
      </c>
      <c r="I13" s="56">
        <v>4642.92</v>
      </c>
      <c r="J13" s="56">
        <v>25.62</v>
      </c>
      <c r="K13" s="56">
        <v>688.18</v>
      </c>
      <c r="L13" s="56">
        <v>203.76</v>
      </c>
      <c r="M13" s="57">
        <v>61.8</v>
      </c>
      <c r="N13" s="55">
        <v>9926.6</v>
      </c>
      <c r="O13" s="56">
        <v>5363.13</v>
      </c>
      <c r="P13" s="56">
        <v>78.66</v>
      </c>
      <c r="Q13" s="56">
        <v>460.27</v>
      </c>
      <c r="R13" s="56">
        <v>27.81</v>
      </c>
      <c r="S13" s="57">
        <v>0.22</v>
      </c>
      <c r="T13" s="32">
        <f t="shared" si="0"/>
        <v>24574.640000000003</v>
      </c>
      <c r="U13" s="58"/>
      <c r="V13" s="59"/>
    </row>
    <row r="14" spans="1:22" s="7" customFormat="1" ht="15.75" customHeight="1" x14ac:dyDescent="0.2">
      <c r="A14" s="21">
        <f t="shared" si="1"/>
        <v>2011</v>
      </c>
      <c r="B14" s="55">
        <v>356.7</v>
      </c>
      <c r="C14" s="56">
        <v>768.07</v>
      </c>
      <c r="D14" s="56">
        <v>2.93</v>
      </c>
      <c r="E14" s="56">
        <v>63.7</v>
      </c>
      <c r="F14" s="56">
        <v>26.5</v>
      </c>
      <c r="G14" s="57">
        <v>2.71</v>
      </c>
      <c r="H14" s="55">
        <v>1351.15</v>
      </c>
      <c r="I14" s="56">
        <v>3285.62</v>
      </c>
      <c r="J14" s="56">
        <v>21.52</v>
      </c>
      <c r="K14" s="56">
        <v>464.53</v>
      </c>
      <c r="L14" s="56">
        <v>178.21</v>
      </c>
      <c r="M14" s="57">
        <v>45.3</v>
      </c>
      <c r="N14" s="55">
        <v>6044.82</v>
      </c>
      <c r="O14" s="56">
        <v>3534.53</v>
      </c>
      <c r="P14" s="56">
        <v>44.41</v>
      </c>
      <c r="Q14" s="56">
        <v>227.61</v>
      </c>
      <c r="R14" s="56">
        <v>27.14</v>
      </c>
      <c r="S14" s="57">
        <v>1.63</v>
      </c>
      <c r="T14" s="32">
        <f t="shared" si="0"/>
        <v>16447.080000000002</v>
      </c>
      <c r="U14" s="58"/>
      <c r="V14" s="59"/>
    </row>
    <row r="15" spans="1:22" s="7" customFormat="1" ht="15.75" customHeight="1" x14ac:dyDescent="0.2">
      <c r="A15" s="21">
        <f t="shared" si="1"/>
        <v>2012</v>
      </c>
      <c r="B15" s="55">
        <v>1644.99</v>
      </c>
      <c r="C15" s="56">
        <v>3612.46</v>
      </c>
      <c r="D15" s="56">
        <v>19.55</v>
      </c>
      <c r="E15" s="56">
        <v>431.75</v>
      </c>
      <c r="F15" s="56">
        <v>47.47</v>
      </c>
      <c r="G15" s="57">
        <v>8.6999999999999993</v>
      </c>
      <c r="H15" s="55">
        <v>3486.24</v>
      </c>
      <c r="I15" s="56">
        <v>14245.14</v>
      </c>
      <c r="J15" s="56">
        <v>162.83000000000001</v>
      </c>
      <c r="K15" s="56">
        <v>2344.83</v>
      </c>
      <c r="L15" s="56">
        <v>228.48</v>
      </c>
      <c r="M15" s="57">
        <v>61.45</v>
      </c>
      <c r="N15" s="55">
        <v>16314.17</v>
      </c>
      <c r="O15" s="56">
        <v>15124</v>
      </c>
      <c r="P15" s="56">
        <v>278.31</v>
      </c>
      <c r="Q15" s="56">
        <v>1685.51</v>
      </c>
      <c r="R15" s="56">
        <v>65.31</v>
      </c>
      <c r="S15" s="57">
        <v>2.86</v>
      </c>
      <c r="T15" s="32">
        <f t="shared" si="0"/>
        <v>59764.049999999996</v>
      </c>
      <c r="U15" s="58"/>
      <c r="V15" s="59"/>
    </row>
    <row r="16" spans="1:22" s="7" customFormat="1" ht="15.75" customHeight="1" x14ac:dyDescent="0.2">
      <c r="A16" s="21">
        <f t="shared" si="1"/>
        <v>2013</v>
      </c>
      <c r="B16" s="55">
        <v>1232.76</v>
      </c>
      <c r="C16" s="56">
        <v>2456.44</v>
      </c>
      <c r="D16" s="56">
        <v>23.15</v>
      </c>
      <c r="E16" s="56">
        <v>312.86</v>
      </c>
      <c r="F16" s="56">
        <v>44.9</v>
      </c>
      <c r="G16" s="57">
        <v>4.1399999999999997</v>
      </c>
      <c r="H16" s="55">
        <v>1892.5</v>
      </c>
      <c r="I16" s="56">
        <v>7188.87</v>
      </c>
      <c r="J16" s="56">
        <v>59.54</v>
      </c>
      <c r="K16" s="56">
        <v>1056.25</v>
      </c>
      <c r="L16" s="56">
        <v>169.14</v>
      </c>
      <c r="M16" s="57">
        <v>42.46</v>
      </c>
      <c r="N16" s="55">
        <v>10358.11</v>
      </c>
      <c r="O16" s="56">
        <v>7776.43</v>
      </c>
      <c r="P16" s="56">
        <v>125.36</v>
      </c>
      <c r="Q16" s="56">
        <v>735.01</v>
      </c>
      <c r="R16" s="56">
        <v>42.88</v>
      </c>
      <c r="S16" s="57">
        <v>1.51</v>
      </c>
      <c r="T16" s="32">
        <f t="shared" si="0"/>
        <v>33522.31</v>
      </c>
      <c r="U16" s="58"/>
      <c r="V16" s="59"/>
    </row>
    <row r="17" spans="1:22" s="7" customFormat="1" ht="15.75" customHeight="1" x14ac:dyDescent="0.2">
      <c r="A17" s="21">
        <f t="shared" si="1"/>
        <v>2014</v>
      </c>
      <c r="B17" s="55">
        <v>1371.6</v>
      </c>
      <c r="C17" s="56">
        <v>2234.9299999999998</v>
      </c>
      <c r="D17" s="56">
        <v>19.010000000000002</v>
      </c>
      <c r="E17" s="56">
        <v>338.7</v>
      </c>
      <c r="F17" s="56">
        <v>57.47</v>
      </c>
      <c r="G17" s="57">
        <v>18.18</v>
      </c>
      <c r="H17" s="55">
        <v>1685.95</v>
      </c>
      <c r="I17" s="56">
        <v>6461.36</v>
      </c>
      <c r="J17" s="56">
        <v>90.54</v>
      </c>
      <c r="K17" s="56">
        <v>1035.54</v>
      </c>
      <c r="L17" s="56">
        <v>250.45</v>
      </c>
      <c r="M17" s="57">
        <v>61.28</v>
      </c>
      <c r="N17" s="55">
        <v>13183.09</v>
      </c>
      <c r="O17" s="56">
        <v>7787.88</v>
      </c>
      <c r="P17" s="56">
        <v>228.92</v>
      </c>
      <c r="Q17" s="56">
        <v>904.33</v>
      </c>
      <c r="R17" s="56">
        <v>65.849999999999994</v>
      </c>
      <c r="S17" s="57">
        <v>4.87</v>
      </c>
      <c r="T17" s="32">
        <f t="shared" si="0"/>
        <v>35799.949999999997</v>
      </c>
      <c r="U17" s="58"/>
      <c r="V17" s="59"/>
    </row>
    <row r="18" spans="1:22" s="7" customFormat="1" ht="15.75" customHeight="1" x14ac:dyDescent="0.2">
      <c r="A18" s="21">
        <f t="shared" si="1"/>
        <v>2015</v>
      </c>
      <c r="B18" s="55">
        <v>1210.31</v>
      </c>
      <c r="C18" s="56">
        <v>2342.9299999999998</v>
      </c>
      <c r="D18" s="56">
        <v>11.48</v>
      </c>
      <c r="E18" s="56">
        <v>331.96</v>
      </c>
      <c r="F18" s="56">
        <v>52.66</v>
      </c>
      <c r="G18" s="57">
        <v>7.78</v>
      </c>
      <c r="H18" s="55">
        <v>3381.53</v>
      </c>
      <c r="I18" s="56">
        <v>6899.17</v>
      </c>
      <c r="J18" s="56">
        <v>108.9</v>
      </c>
      <c r="K18" s="56">
        <v>1334.22</v>
      </c>
      <c r="L18" s="56">
        <v>181.63</v>
      </c>
      <c r="M18" s="57">
        <v>68.400000000000006</v>
      </c>
      <c r="N18" s="55">
        <v>17577.060000000001</v>
      </c>
      <c r="O18" s="56">
        <v>15369.29</v>
      </c>
      <c r="P18" s="56">
        <v>192.68</v>
      </c>
      <c r="Q18" s="56">
        <v>6519.03</v>
      </c>
      <c r="R18" s="56">
        <v>79.739999999999995</v>
      </c>
      <c r="S18" s="57">
        <v>6.34</v>
      </c>
      <c r="T18" s="32">
        <f t="shared" si="0"/>
        <v>55675.109999999993</v>
      </c>
      <c r="U18" s="58"/>
      <c r="V18" s="59"/>
    </row>
    <row r="19" spans="1:22" s="7" customFormat="1" ht="15.75" customHeight="1" x14ac:dyDescent="0.2">
      <c r="A19" s="21">
        <f t="shared" si="1"/>
        <v>2016</v>
      </c>
      <c r="B19" s="55">
        <v>1857.33</v>
      </c>
      <c r="C19" s="56">
        <v>2420.1</v>
      </c>
      <c r="D19" s="56">
        <v>54.04</v>
      </c>
      <c r="E19" s="56">
        <v>400.96</v>
      </c>
      <c r="F19" s="56">
        <v>47.66</v>
      </c>
      <c r="G19" s="57">
        <v>10.97</v>
      </c>
      <c r="H19" s="55">
        <v>1270.07</v>
      </c>
      <c r="I19" s="56">
        <v>4642.7</v>
      </c>
      <c r="J19" s="56">
        <v>37.159999999999997</v>
      </c>
      <c r="K19" s="56">
        <v>852.51</v>
      </c>
      <c r="L19" s="56">
        <v>156.18</v>
      </c>
      <c r="M19" s="57">
        <v>55.37</v>
      </c>
      <c r="N19" s="55">
        <v>11413.21</v>
      </c>
      <c r="O19" s="56">
        <v>7912.71</v>
      </c>
      <c r="P19" s="56">
        <v>187.15</v>
      </c>
      <c r="Q19" s="56">
        <v>879.13</v>
      </c>
      <c r="R19" s="56">
        <v>50.03</v>
      </c>
      <c r="S19" s="57">
        <v>5.2</v>
      </c>
      <c r="T19" s="32">
        <f t="shared" si="0"/>
        <v>32252.480000000003</v>
      </c>
      <c r="U19" s="58"/>
      <c r="V19" s="59"/>
    </row>
    <row r="20" spans="1:22" s="7" customFormat="1" ht="15.75" customHeight="1" thickBot="1" x14ac:dyDescent="0.25">
      <c r="A20" s="21">
        <f t="shared" si="1"/>
        <v>2017</v>
      </c>
      <c r="B20" s="60">
        <v>1578.79</v>
      </c>
      <c r="C20" s="61">
        <v>1849.65</v>
      </c>
      <c r="D20" s="61">
        <v>22.6</v>
      </c>
      <c r="E20" s="61">
        <v>251.38</v>
      </c>
      <c r="F20" s="61">
        <v>45.87</v>
      </c>
      <c r="G20" s="62">
        <v>8.41</v>
      </c>
      <c r="H20" s="60">
        <v>1347.21</v>
      </c>
      <c r="I20" s="61">
        <v>2892.67</v>
      </c>
      <c r="J20" s="61">
        <v>29.01</v>
      </c>
      <c r="K20" s="61">
        <v>457.02</v>
      </c>
      <c r="L20" s="61">
        <v>109.4</v>
      </c>
      <c r="M20" s="62">
        <v>37.53</v>
      </c>
      <c r="N20" s="60">
        <v>11134.29</v>
      </c>
      <c r="O20" s="61">
        <v>4957.17</v>
      </c>
      <c r="P20" s="61">
        <v>127</v>
      </c>
      <c r="Q20" s="61">
        <v>626.84</v>
      </c>
      <c r="R20" s="61">
        <v>38.21</v>
      </c>
      <c r="S20" s="62">
        <v>2.81</v>
      </c>
      <c r="T20" s="32">
        <f t="shared" si="0"/>
        <v>25515.86</v>
      </c>
      <c r="U20" s="58"/>
      <c r="V20" s="59"/>
    </row>
    <row r="21" spans="1:22" ht="15.75" customHeight="1" x14ac:dyDescent="0.2">
      <c r="N21" s="63"/>
      <c r="T21" s="64"/>
      <c r="U21" s="64"/>
      <c r="V21" s="64"/>
    </row>
    <row r="22" spans="1:22" ht="38.25" x14ac:dyDescent="0.2">
      <c r="A22" s="2" t="s">
        <v>28</v>
      </c>
      <c r="B22" s="14" t="s">
        <v>29</v>
      </c>
    </row>
    <row r="23" spans="1:22" ht="12.75" x14ac:dyDescent="0.2">
      <c r="A23" s="10" t="s">
        <v>0</v>
      </c>
      <c r="B23" s="16">
        <f>SUM(B11:G20)</f>
        <v>34717.409999999996</v>
      </c>
    </row>
    <row r="24" spans="1:22" ht="25.5" x14ac:dyDescent="0.2">
      <c r="A24" s="10" t="s">
        <v>1</v>
      </c>
      <c r="B24" s="16">
        <f>SUM(H11:M20)</f>
        <v>93447.699999999953</v>
      </c>
    </row>
    <row r="25" spans="1:22" ht="25.5" x14ac:dyDescent="0.2">
      <c r="A25" s="10" t="s">
        <v>25</v>
      </c>
      <c r="B25" s="16">
        <f>SUM(N11:S20)</f>
        <v>202859.41999999998</v>
      </c>
    </row>
  </sheetData>
  <mergeCells count="6">
    <mergeCell ref="A1:T1"/>
    <mergeCell ref="A2:A3"/>
    <mergeCell ref="B2:G2"/>
    <mergeCell ref="H2:M2"/>
    <mergeCell ref="N2:S2"/>
    <mergeCell ref="T2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26"/>
  <sheetViews>
    <sheetView workbookViewId="0">
      <selection sqref="A1:T1"/>
    </sheetView>
  </sheetViews>
  <sheetFormatPr baseColWidth="10" defaultColWidth="14.42578125" defaultRowHeight="15.75" customHeight="1" x14ac:dyDescent="0.2"/>
  <cols>
    <col min="1" max="16384" width="14.42578125" style="1"/>
  </cols>
  <sheetData>
    <row r="1" spans="1:20" s="39" customFormat="1" ht="15.75" customHeight="1" thickBot="1" x14ac:dyDescent="0.3">
      <c r="A1" s="106" t="s">
        <v>34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6"/>
    </row>
    <row r="2" spans="1:20" ht="15.75" customHeight="1" x14ac:dyDescent="0.2">
      <c r="A2" s="48" t="s">
        <v>33</v>
      </c>
      <c r="B2" s="108" t="s">
        <v>0</v>
      </c>
      <c r="C2" s="109"/>
      <c r="D2" s="109"/>
      <c r="E2" s="109"/>
      <c r="F2" s="109"/>
      <c r="G2" s="110"/>
      <c r="H2" s="108" t="s">
        <v>1</v>
      </c>
      <c r="I2" s="109"/>
      <c r="J2" s="109"/>
      <c r="K2" s="109"/>
      <c r="L2" s="109"/>
      <c r="M2" s="110"/>
      <c r="N2" s="108" t="s">
        <v>25</v>
      </c>
      <c r="O2" s="109"/>
      <c r="P2" s="109"/>
      <c r="Q2" s="109"/>
      <c r="R2" s="109"/>
      <c r="S2" s="110"/>
      <c r="T2" s="111" t="s">
        <v>11</v>
      </c>
    </row>
    <row r="3" spans="1:20" ht="15.75" customHeight="1" x14ac:dyDescent="0.2">
      <c r="A3" s="50" t="s">
        <v>4</v>
      </c>
      <c r="B3" s="44">
        <f>+'Emission Factors'!$B$29</f>
        <v>86.580913893244428</v>
      </c>
      <c r="C3" s="33">
        <f>+'Emission Factors'!$B$30</f>
        <v>142.79166437905229</v>
      </c>
      <c r="D3" s="33">
        <f>+'Emission Factors'!$B$31</f>
        <v>223.56932844292953</v>
      </c>
      <c r="E3" s="33">
        <f>+'Emission Factors'!$B$32</f>
        <v>200.54597840978141</v>
      </c>
      <c r="F3" s="33">
        <f>+'Emission Factors'!$B$33</f>
        <v>266.31794421043878</v>
      </c>
      <c r="G3" s="45">
        <f>+'Emission Factors'!$B$34</f>
        <v>277.05505378954285</v>
      </c>
      <c r="H3" s="44">
        <f>+'Emission Factors'!$C$29</f>
        <v>20.527625306404389</v>
      </c>
      <c r="I3" s="33">
        <f>+'Emission Factors'!$C$30</f>
        <v>39.491611084867543</v>
      </c>
      <c r="J3" s="33">
        <f>+'Emission Factors'!$C$31</f>
        <v>122.91316026318003</v>
      </c>
      <c r="K3" s="33">
        <f>+'Emission Factors'!$C$32</f>
        <v>113.041478030382</v>
      </c>
      <c r="L3" s="33">
        <f>+'Emission Factors'!C33</f>
        <v>183.34356253536569</v>
      </c>
      <c r="M3" s="45">
        <f>+'Emission Factors'!$C$34</f>
        <v>231.3326245091948</v>
      </c>
      <c r="N3" s="44">
        <f>+'Emission Factors'!$D$29</f>
        <v>65.674557929128639</v>
      </c>
      <c r="O3" s="33">
        <f>+'Emission Factors'!$D$30</f>
        <v>103.43593882728641</v>
      </c>
      <c r="P3" s="33">
        <f>+'Emission Factors'!D31</f>
        <v>94.885522612477018</v>
      </c>
      <c r="Q3" s="33">
        <f>+'Emission Factors'!$D$32</f>
        <v>152.37383023152756</v>
      </c>
      <c r="R3" s="33">
        <f>+'Emission Factors'!$D$33</f>
        <v>193.54840097298526</v>
      </c>
      <c r="S3" s="45">
        <f>+'Emission Factors'!$D$34</f>
        <v>253.21368412386036</v>
      </c>
      <c r="T3" s="111"/>
    </row>
    <row r="4" spans="1:20" ht="15.75" customHeight="1" x14ac:dyDescent="0.2">
      <c r="A4" s="43" t="s">
        <v>3</v>
      </c>
      <c r="B4" s="46" t="s">
        <v>5</v>
      </c>
      <c r="C4" s="36" t="s">
        <v>6</v>
      </c>
      <c r="D4" s="36" t="s">
        <v>7</v>
      </c>
      <c r="E4" s="36" t="s">
        <v>8</v>
      </c>
      <c r="F4" s="36" t="s">
        <v>9</v>
      </c>
      <c r="G4" s="47" t="s">
        <v>10</v>
      </c>
      <c r="H4" s="46" t="s">
        <v>5</v>
      </c>
      <c r="I4" s="36" t="s">
        <v>6</v>
      </c>
      <c r="J4" s="36" t="s">
        <v>7</v>
      </c>
      <c r="K4" s="36" t="s">
        <v>8</v>
      </c>
      <c r="L4" s="36" t="s">
        <v>9</v>
      </c>
      <c r="M4" s="47" t="s">
        <v>10</v>
      </c>
      <c r="N4" s="46" t="s">
        <v>5</v>
      </c>
      <c r="O4" s="36" t="s">
        <v>6</v>
      </c>
      <c r="P4" s="36" t="s">
        <v>7</v>
      </c>
      <c r="Q4" s="36" t="s">
        <v>8</v>
      </c>
      <c r="R4" s="36" t="s">
        <v>9</v>
      </c>
      <c r="S4" s="47" t="s">
        <v>10</v>
      </c>
      <c r="T4" s="111"/>
    </row>
    <row r="5" spans="1:20" s="7" customFormat="1" ht="15.75" customHeight="1" x14ac:dyDescent="0.2">
      <c r="A5" s="13">
        <v>2001</v>
      </c>
      <c r="B5" s="16">
        <f>'San Martin Degrad'!B4*B$3</f>
        <v>386815.8173825703</v>
      </c>
      <c r="C5" s="16">
        <f>'San Martin Degrad'!C4*C$3</f>
        <v>506553.42938468803</v>
      </c>
      <c r="D5" s="16">
        <f>'San Martin Degrad'!D4*D$3</f>
        <v>13595.250862614545</v>
      </c>
      <c r="E5" s="16">
        <f>'San Martin Degrad'!E4*E$3</f>
        <v>54047.141181436091</v>
      </c>
      <c r="F5" s="16">
        <f>'San Martin Degrad'!F4*F$3</f>
        <v>3089.2881528410899</v>
      </c>
      <c r="G5" s="16">
        <f>'San Martin Degrad'!G4*G$3</f>
        <v>2149.9472174068524</v>
      </c>
      <c r="H5" s="16">
        <f>'San Martin Degrad'!H4*H$3</f>
        <v>364470.65590649977</v>
      </c>
      <c r="I5" s="16">
        <f>'San Martin Degrad'!I4*I$3</f>
        <v>1169288.5515546331</v>
      </c>
      <c r="J5" s="16">
        <f>'San Martin Degrad'!J4*J$3</f>
        <v>44367.963460200102</v>
      </c>
      <c r="K5" s="16">
        <f>'San Martin Degrad'!K4*K$3</f>
        <v>659859.28053630935</v>
      </c>
      <c r="L5" s="16">
        <f>'San Martin Degrad'!L4*L$3</f>
        <v>13770.934982031316</v>
      </c>
      <c r="M5" s="16">
        <f>'San Martin Degrad'!M4*M$3</f>
        <v>5075.4377817317345</v>
      </c>
      <c r="N5" s="16">
        <f>'San Martin Degrad'!N4*N$3</f>
        <v>2057416.429796881</v>
      </c>
      <c r="O5" s="16">
        <f>'San Martin Degrad'!O4*O$3</f>
        <v>1160394.011015136</v>
      </c>
      <c r="P5" s="16">
        <f>'San Martin Degrad'!P4*P$3</f>
        <v>39523.61558900118</v>
      </c>
      <c r="Q5" s="16">
        <f>'San Martin Degrad'!Q4*Q$3</f>
        <v>207929.3287339425</v>
      </c>
      <c r="R5" s="16">
        <f>'San Martin Degrad'!R4*R$3</f>
        <v>1681.9356044552419</v>
      </c>
      <c r="S5" s="16">
        <f>'San Martin Degrad'!S4*S$3</f>
        <v>60.771284189726487</v>
      </c>
      <c r="T5" s="16">
        <f t="shared" ref="T5:T21" si="0">SUM(B5:S5)</f>
        <v>6690089.7904265672</v>
      </c>
    </row>
    <row r="6" spans="1:20" s="7" customFormat="1" ht="15.75" customHeight="1" x14ac:dyDescent="0.2">
      <c r="A6" s="12">
        <f t="shared" ref="A6:A21" si="1">A5+1</f>
        <v>2002</v>
      </c>
      <c r="B6" s="16">
        <f>'San Martin Degrad'!B5*B$3</f>
        <v>268764.47290740936</v>
      </c>
      <c r="C6" s="16">
        <f>'San Martin Degrad'!C5*C$3</f>
        <v>771273.46806036925</v>
      </c>
      <c r="D6" s="16">
        <f>'San Martin Degrad'!D5*D$3</f>
        <v>17015.861587791365</v>
      </c>
      <c r="E6" s="16">
        <f>'San Martin Degrad'!E5*E$3</f>
        <v>123554.37183848224</v>
      </c>
      <c r="F6" s="16">
        <f>'San Martin Degrad'!F5*F$3</f>
        <v>3305.0056876515455</v>
      </c>
      <c r="G6" s="16">
        <f>'San Martin Degrad'!G5*G$3</f>
        <v>764.67194845913821</v>
      </c>
      <c r="H6" s="16">
        <f>'San Martin Degrad'!H5*H$3</f>
        <v>191189.99130253616</v>
      </c>
      <c r="I6" s="16">
        <f>'San Martin Degrad'!I5*I$3</f>
        <v>834704.56479253166</v>
      </c>
      <c r="J6" s="16">
        <f>'San Martin Degrad'!J5*J$3</f>
        <v>16669.482794892476</v>
      </c>
      <c r="K6" s="16">
        <f>'San Martin Degrad'!K5*K$3</f>
        <v>427839.38604938978</v>
      </c>
      <c r="L6" s="16">
        <f>'San Martin Degrad'!L5*L$3</f>
        <v>15769.379813666805</v>
      </c>
      <c r="M6" s="16">
        <f>'San Martin Degrad'!M5*M$3</f>
        <v>4568.8193340565977</v>
      </c>
      <c r="N6" s="16">
        <f>'San Martin Degrad'!N5*N$3</f>
        <v>1489311.1445969602</v>
      </c>
      <c r="O6" s="16">
        <f>'San Martin Degrad'!O5*O$3</f>
        <v>801701.96542803699</v>
      </c>
      <c r="P6" s="16">
        <f>'San Martin Degrad'!P5*P$3</f>
        <v>15992.954836333003</v>
      </c>
      <c r="Q6" s="16">
        <f>'San Martin Degrad'!Q5*Q$3</f>
        <v>95899.517532816506</v>
      </c>
      <c r="R6" s="16">
        <f>'San Martin Degrad'!R5*R$3</f>
        <v>762.58069983356188</v>
      </c>
      <c r="S6" s="16">
        <f>'San Martin Degrad'!S5*S$3</f>
        <v>15.192821047431622</v>
      </c>
      <c r="T6" s="16">
        <f t="shared" si="0"/>
        <v>5079102.8320322633</v>
      </c>
    </row>
    <row r="7" spans="1:20" s="7" customFormat="1" ht="15.75" customHeight="1" x14ac:dyDescent="0.2">
      <c r="A7" s="12">
        <f t="shared" si="1"/>
        <v>2003</v>
      </c>
      <c r="B7" s="16">
        <f>'San Martin Degrad'!B6*B$3</f>
        <v>121057.43380553437</v>
      </c>
      <c r="C7" s="16">
        <f>'San Martin Degrad'!C6*C$3</f>
        <v>402208.42063969554</v>
      </c>
      <c r="D7" s="16">
        <f>'San Martin Degrad'!D6*D$3</f>
        <v>4303.7095725263935</v>
      </c>
      <c r="E7" s="16">
        <f>'San Martin Degrad'!E6*E$3</f>
        <v>41234.258620835157</v>
      </c>
      <c r="F7" s="16">
        <f>'San Martin Degrad'!F6*F$3</f>
        <v>2681.8216981991186</v>
      </c>
      <c r="G7" s="16">
        <f>'San Martin Degrad'!G6*G$3</f>
        <v>534.71625381381773</v>
      </c>
      <c r="H7" s="16">
        <f>'San Martin Degrad'!H6*H$3</f>
        <v>112395.31739266207</v>
      </c>
      <c r="I7" s="16">
        <f>'San Martin Degrad'!I6*I$3</f>
        <v>442013.4113123776</v>
      </c>
      <c r="J7" s="16">
        <f>'San Martin Degrad'!J6*J$3</f>
        <v>8665.3777985541929</v>
      </c>
      <c r="K7" s="16">
        <f>'San Martin Degrad'!K6*K$3</f>
        <v>202371.37562911108</v>
      </c>
      <c r="L7" s="16">
        <f>'San Martin Degrad'!L6*L$3</f>
        <v>10611.925399546966</v>
      </c>
      <c r="M7" s="16">
        <f>'San Martin Degrad'!M6*M$3</f>
        <v>3789.2283894606107</v>
      </c>
      <c r="N7" s="16">
        <f>'San Martin Degrad'!N6*N$3</f>
        <v>775713.07074316498</v>
      </c>
      <c r="O7" s="16">
        <f>'San Martin Degrad'!O6*O$3</f>
        <v>455414.9919844945</v>
      </c>
      <c r="P7" s="16">
        <f>'San Martin Degrad'!P6*P$3</f>
        <v>9848.1683919489897</v>
      </c>
      <c r="Q7" s="16">
        <f>'San Martin Degrad'!Q6*Q$3</f>
        <v>50230.033135823054</v>
      </c>
      <c r="R7" s="16">
        <f>'San Martin Degrad'!R6*R$3</f>
        <v>309.67744155677644</v>
      </c>
      <c r="S7" s="16">
        <f>'San Martin Degrad'!S6*S$3</f>
        <v>35.449915777340451</v>
      </c>
      <c r="T7" s="16">
        <f t="shared" si="0"/>
        <v>2643418.3881250829</v>
      </c>
    </row>
    <row r="8" spans="1:20" s="7" customFormat="1" ht="15.75" customHeight="1" x14ac:dyDescent="0.2">
      <c r="A8" s="12">
        <f t="shared" si="1"/>
        <v>2004</v>
      </c>
      <c r="B8" s="16">
        <f>'San Martin Degrad'!B7*B$3</f>
        <v>122421.94900849189</v>
      </c>
      <c r="C8" s="16">
        <f>'San Martin Degrad'!C7*C$3</f>
        <v>545197.13751559099</v>
      </c>
      <c r="D8" s="16">
        <f>'San Martin Degrad'!D7*D$3</f>
        <v>3214.9269430093268</v>
      </c>
      <c r="E8" s="16">
        <f>'San Martin Degrad'!E7*E$3</f>
        <v>58455.14178688309</v>
      </c>
      <c r="F8" s="16">
        <f>'San Martin Degrad'!F7*F$3</f>
        <v>4402.235617798553</v>
      </c>
      <c r="G8" s="16">
        <f>'San Martin Degrad'!G7*G$3</f>
        <v>476.53469251801369</v>
      </c>
      <c r="H8" s="16">
        <f>'San Martin Degrad'!H7*H$3</f>
        <v>93895.82146653044</v>
      </c>
      <c r="I8" s="16">
        <f>'San Martin Degrad'!I7*I$3</f>
        <v>568624.70119879558</v>
      </c>
      <c r="J8" s="16">
        <f>'San Martin Degrad'!J7*J$3</f>
        <v>8316.3044234067602</v>
      </c>
      <c r="K8" s="16">
        <f>'San Martin Degrad'!K7*K$3</f>
        <v>306803.61469269916</v>
      </c>
      <c r="L8" s="16">
        <f>'San Martin Degrad'!L7*L$3</f>
        <v>14495.142054046011</v>
      </c>
      <c r="M8" s="16">
        <f>'San Martin Degrad'!M7*M$3</f>
        <v>7391.0773530687738</v>
      </c>
      <c r="N8" s="16">
        <f>'San Martin Degrad'!N7*N$3</f>
        <v>909723.31968871062</v>
      </c>
      <c r="O8" s="16">
        <f>'San Martin Degrad'!O7*O$3</f>
        <v>705756.85729062266</v>
      </c>
      <c r="P8" s="16">
        <f>'San Martin Degrad'!P7*P$3</f>
        <v>10059.763107374813</v>
      </c>
      <c r="Q8" s="16">
        <f>'San Martin Degrad'!Q7*Q$3</f>
        <v>77308.386506267823</v>
      </c>
      <c r="R8" s="16">
        <f>'San Martin Degrad'!R7*R$3</f>
        <v>71.612908360004553</v>
      </c>
      <c r="S8" s="16">
        <f>'San Martin Degrad'!S7*S$3</f>
        <v>93.689063125828326</v>
      </c>
      <c r="T8" s="16">
        <f t="shared" si="0"/>
        <v>3436708.2153173005</v>
      </c>
    </row>
    <row r="9" spans="1:20" s="7" customFormat="1" ht="15.75" customHeight="1" x14ac:dyDescent="0.2">
      <c r="A9" s="12">
        <f t="shared" si="1"/>
        <v>2005</v>
      </c>
      <c r="B9" s="16">
        <f>'San Martin Degrad'!B8*B$3</f>
        <v>112188.95079544933</v>
      </c>
      <c r="C9" s="16">
        <f>'San Martin Degrad'!C8*C$3</f>
        <v>452968.00149316108</v>
      </c>
      <c r="D9" s="16">
        <f>'San Martin Degrad'!D8*D$3</f>
        <v>1623.1133244956684</v>
      </c>
      <c r="E9" s="16">
        <f>'San Martin Degrad'!E8*E$3</f>
        <v>72132.377514430176</v>
      </c>
      <c r="F9" s="16">
        <f>'San Martin Degrad'!F8*F$3</f>
        <v>4506.0996160406248</v>
      </c>
      <c r="G9" s="16">
        <f>'San Martin Degrad'!G8*G$3</f>
        <v>1077.7441592413218</v>
      </c>
      <c r="H9" s="16">
        <f>'San Martin Degrad'!H8*H$3</f>
        <v>115023.87981314716</v>
      </c>
      <c r="I9" s="16">
        <f>'San Martin Degrad'!I8*I$3</f>
        <v>526820.85628490895</v>
      </c>
      <c r="J9" s="16">
        <f>'San Martin Degrad'!J8*J$3</f>
        <v>9233.2365989700847</v>
      </c>
      <c r="K9" s="16">
        <f>'San Martin Degrad'!K8*K$3</f>
        <v>239299.76567207626</v>
      </c>
      <c r="L9" s="16">
        <f>'San Martin Degrad'!L8*L$3</f>
        <v>22639.263101866956</v>
      </c>
      <c r="M9" s="16">
        <f>'San Martin Degrad'!M8*M$3</f>
        <v>10342.8816418061</v>
      </c>
      <c r="N9" s="16">
        <f>'San Martin Degrad'!N8*N$3</f>
        <v>1160242.8613828474</v>
      </c>
      <c r="O9" s="16">
        <f>'San Martin Degrad'!O8*O$3</f>
        <v>920511.58784322301</v>
      </c>
      <c r="P9" s="16">
        <f>'San Martin Degrad'!P8*P$3</f>
        <v>12359.788175501255</v>
      </c>
      <c r="Q9" s="16">
        <f>'San Martin Degrad'!Q8*Q$3</f>
        <v>105933.3342535626</v>
      </c>
      <c r="R9" s="16">
        <f>'San Martin Degrad'!R8*R$3</f>
        <v>1416.7742951222522</v>
      </c>
      <c r="S9" s="16">
        <f>'San Martin Degrad'!S8*S$3</f>
        <v>43.046326301056261</v>
      </c>
      <c r="T9" s="16">
        <f t="shared" si="0"/>
        <v>3768363.5622921512</v>
      </c>
    </row>
    <row r="10" spans="1:20" s="7" customFormat="1" ht="15.75" customHeight="1" x14ac:dyDescent="0.2">
      <c r="A10" s="12">
        <f t="shared" si="1"/>
        <v>2006</v>
      </c>
      <c r="B10" s="16">
        <f>'San Martin Degrad'!B9*B$3</f>
        <v>70429.244406459678</v>
      </c>
      <c r="C10" s="16">
        <f>'San Martin Degrad'!C9*C$3</f>
        <v>183762.87663933379</v>
      </c>
      <c r="D10" s="16">
        <f>'San Martin Degrad'!D9*D$3</f>
        <v>1392.836916199451</v>
      </c>
      <c r="E10" s="16">
        <f>'San Martin Degrad'!E9*E$3</f>
        <v>23642.365394729131</v>
      </c>
      <c r="F10" s="16">
        <f>'San Martin Degrad'!F9*F$3</f>
        <v>2868.2442591464255</v>
      </c>
      <c r="G10" s="16">
        <f>'San Martin Degrad'!G9*G$3</f>
        <v>451.59973767695482</v>
      </c>
      <c r="H10" s="16">
        <f>'San Martin Degrad'!H9*H$3</f>
        <v>31347.120776650947</v>
      </c>
      <c r="I10" s="16">
        <f>'San Martin Degrad'!I9*I$3</f>
        <v>179927.33434765416</v>
      </c>
      <c r="J10" s="16">
        <f>'San Martin Degrad'!J9*J$3</f>
        <v>2984.3315311900114</v>
      </c>
      <c r="K10" s="16">
        <f>'San Martin Degrad'!K9*K$3</f>
        <v>70387.537125177958</v>
      </c>
      <c r="L10" s="16">
        <f>'San Martin Degrad'!L9*L$3</f>
        <v>10560.589202037065</v>
      </c>
      <c r="M10" s="16">
        <f>'San Martin Degrad'!M9*M$3</f>
        <v>3763.7818007645992</v>
      </c>
      <c r="N10" s="16">
        <f>'San Martin Degrad'!N9*N$3</f>
        <v>383299.70616966998</v>
      </c>
      <c r="O10" s="16">
        <f>'San Martin Degrad'!O9*O$3</f>
        <v>363210.12739507481</v>
      </c>
      <c r="P10" s="16">
        <f>'San Martin Degrad'!P9*P$3</f>
        <v>2660.5900540538555</v>
      </c>
      <c r="Q10" s="16">
        <f>'San Martin Degrad'!Q9*Q$3</f>
        <v>42849.044799407864</v>
      </c>
      <c r="R10" s="16">
        <f>'San Martin Degrad'!R9*R$3</f>
        <v>1136.1291137114235</v>
      </c>
      <c r="S10" s="16">
        <f>'San Martin Degrad'!S9*S$3</f>
        <v>43.046326301056261</v>
      </c>
      <c r="T10" s="16">
        <f t="shared" si="0"/>
        <v>1374716.5059952391</v>
      </c>
    </row>
    <row r="11" spans="1:20" s="7" customFormat="1" ht="15.75" customHeight="1" x14ac:dyDescent="0.2">
      <c r="A11" s="12">
        <f t="shared" si="1"/>
        <v>2007</v>
      </c>
      <c r="B11" s="16">
        <f>'San Martin Degrad'!B10*B$3</f>
        <v>50235.977859138286</v>
      </c>
      <c r="C11" s="16">
        <f>'San Martin Degrad'!C10*C$3</f>
        <v>268364.08195063466</v>
      </c>
      <c r="D11" s="16">
        <f>'San Martin Degrad'!D10*D$3</f>
        <v>1833.2684932320219</v>
      </c>
      <c r="E11" s="16">
        <f>'San Martin Degrad'!E10*E$3</f>
        <v>37648.496526868264</v>
      </c>
      <c r="F11" s="16">
        <f>'San Martin Degrad'!F10*F$3</f>
        <v>5214.5053476403909</v>
      </c>
      <c r="G11" s="16">
        <f>'San Martin Degrad'!G10*G$3</f>
        <v>617.83276995068059</v>
      </c>
      <c r="H11" s="16">
        <f>'San Martin Degrad'!H10*H$3</f>
        <v>54518.498946267166</v>
      </c>
      <c r="I11" s="16">
        <f>'San Martin Degrad'!I10*I$3</f>
        <v>330612.7103514073</v>
      </c>
      <c r="J11" s="16">
        <f>'San Martin Degrad'!J10*J$3</f>
        <v>5463.4899736983525</v>
      </c>
      <c r="K11" s="16">
        <f>'San Martin Degrad'!K10*K$3</f>
        <v>133897.63072698747</v>
      </c>
      <c r="L11" s="16">
        <f>'San Martin Degrad'!L10*L$3</f>
        <v>26322.63527320245</v>
      </c>
      <c r="M11" s="16">
        <f>'San Martin Degrad'!M10*M$3</f>
        <v>12031.609800723221</v>
      </c>
      <c r="N11" s="16">
        <f>'San Martin Degrad'!N10*N$3</f>
        <v>709317.40616797458</v>
      </c>
      <c r="O11" s="16">
        <f>'San Martin Degrad'!O10*O$3</f>
        <v>529568.21652977623</v>
      </c>
      <c r="P11" s="16">
        <f>'San Martin Degrad'!P10*P$3</f>
        <v>6830.8087728722203</v>
      </c>
      <c r="Q11" s="16">
        <f>'San Martin Degrad'!Q10*Q$3</f>
        <v>60052.050232547328</v>
      </c>
      <c r="R11" s="16">
        <f>'San Martin Degrad'!R10*R$3</f>
        <v>2090.322730508241</v>
      </c>
      <c r="S11" s="16">
        <f>'San Martin Degrad'!S10*S$3</f>
        <v>37.982052618579054</v>
      </c>
      <c r="T11" s="16">
        <f t="shared" si="0"/>
        <v>2234657.5245060474</v>
      </c>
    </row>
    <row r="12" spans="1:20" s="7" customFormat="1" ht="15.75" customHeight="1" x14ac:dyDescent="0.2">
      <c r="A12" s="15">
        <f t="shared" si="1"/>
        <v>2008</v>
      </c>
      <c r="B12" s="17">
        <f>'San Martin Degrad'!B11*B$3</f>
        <v>80943.63058965528</v>
      </c>
      <c r="C12" s="17">
        <f>'San Martin Degrad'!C11*C$3</f>
        <v>319063.69030506094</v>
      </c>
      <c r="D12" s="17">
        <f>'San Martin Degrad'!D11*D$3</f>
        <v>2515.1549449829572</v>
      </c>
      <c r="E12" s="17">
        <f>'San Martin Degrad'!E11*E$3</f>
        <v>48305.509819564053</v>
      </c>
      <c r="F12" s="17">
        <f>'San Martin Degrad'!F11*F$3</f>
        <v>7909.642943050032</v>
      </c>
      <c r="G12" s="17">
        <f>'San Martin Degrad'!G11*G$3</f>
        <v>1066.6619570897401</v>
      </c>
      <c r="H12" s="17">
        <f>'San Martin Degrad'!H11*H$3</f>
        <v>43795.483314960693</v>
      </c>
      <c r="I12" s="17">
        <f>'San Martin Degrad'!I11*I$3</f>
        <v>126401.19451544639</v>
      </c>
      <c r="J12" s="17">
        <f>'San Martin Degrad'!J11*J$3</f>
        <v>5875.2490605800049</v>
      </c>
      <c r="K12" s="17">
        <f>'San Martin Degrad'!K11*K$3</f>
        <v>54716.5970258261</v>
      </c>
      <c r="L12" s="17">
        <f>'San Martin Degrad'!L11*L$3</f>
        <v>11987.002118562208</v>
      </c>
      <c r="M12" s="17">
        <f>'San Martin Degrad'!M11*M$3</f>
        <v>3352.0097291382326</v>
      </c>
      <c r="N12" s="17">
        <f>'San Martin Degrad'!N11*N$3</f>
        <v>447932.00886446325</v>
      </c>
      <c r="O12" s="17">
        <f>'San Martin Degrad'!O11*O$3</f>
        <v>235849.45591703712</v>
      </c>
      <c r="P12" s="17">
        <f>'San Martin Degrad'!P11*P$3</f>
        <v>5380.0091321274476</v>
      </c>
      <c r="Q12" s="17">
        <f>'San Martin Degrad'!Q11*Q$3</f>
        <v>26948.835614747968</v>
      </c>
      <c r="R12" s="17">
        <f>'San Martin Degrad'!R11*R$3</f>
        <v>1267.7420263730535</v>
      </c>
      <c r="S12" s="17">
        <f>'San Martin Degrad'!S11*S$3</f>
        <v>53.174873666010676</v>
      </c>
      <c r="T12" s="18">
        <f t="shared" si="0"/>
        <v>1423363.0527523316</v>
      </c>
    </row>
    <row r="13" spans="1:20" s="7" customFormat="1" ht="15.75" customHeight="1" x14ac:dyDescent="0.2">
      <c r="A13" s="15">
        <f t="shared" si="1"/>
        <v>2009</v>
      </c>
      <c r="B13" s="17">
        <f>'San Martin Degrad'!B12*B$3</f>
        <v>45041.988834682554</v>
      </c>
      <c r="C13" s="17">
        <f>'San Martin Degrad'!C12*C$3</f>
        <v>185260.76119867005</v>
      </c>
      <c r="D13" s="17">
        <f>'San Martin Degrad'!D12*D$3</f>
        <v>2103.787380647967</v>
      </c>
      <c r="E13" s="17">
        <f>'San Martin Degrad'!E12*E$3</f>
        <v>30290.464579013384</v>
      </c>
      <c r="F13" s="17">
        <f>'San Martin Degrad'!F12*F$3</f>
        <v>8383.6888837446131</v>
      </c>
      <c r="G13" s="17">
        <f>'San Martin Degrad'!G12*G$3</f>
        <v>1507.1794926151133</v>
      </c>
      <c r="H13" s="17">
        <f>'San Martin Degrad'!H12*H$3</f>
        <v>47375.706444650692</v>
      </c>
      <c r="I13" s="17">
        <f>'San Martin Degrad'!I12*I$3</f>
        <v>276782.88002995687</v>
      </c>
      <c r="J13" s="17">
        <f>'San Martin Degrad'!J12*J$3</f>
        <v>5367.617708693072</v>
      </c>
      <c r="K13" s="17">
        <f>'San Martin Degrad'!K12*K$3</f>
        <v>120437.78193790989</v>
      </c>
      <c r="L13" s="17">
        <f>'San Martin Degrad'!L12*L$3</f>
        <v>37427.75485596955</v>
      </c>
      <c r="M13" s="17">
        <f>'San Martin Degrad'!M12*M$3</f>
        <v>15499.285842116051</v>
      </c>
      <c r="N13" s="17">
        <f>'San Martin Degrad'!N12*N$3</f>
        <v>656813.22408595344</v>
      </c>
      <c r="O13" s="17">
        <f>'San Martin Degrad'!O12*O$3</f>
        <v>574693.17920256802</v>
      </c>
      <c r="P13" s="17">
        <f>'San Martin Degrad'!P12*P$3</f>
        <v>5916.1123348879419</v>
      </c>
      <c r="Q13" s="17">
        <f>'San Martin Degrad'!Q12*Q$3</f>
        <v>57807.583713236927</v>
      </c>
      <c r="R13" s="17">
        <f>'San Martin Degrad'!R12*R$3</f>
        <v>3849.6776953526769</v>
      </c>
      <c r="S13" s="17">
        <f>'San Martin Degrad'!S12*S$3</f>
        <v>169.65316836298646</v>
      </c>
      <c r="T13" s="18">
        <f t="shared" si="0"/>
        <v>2074728.3273890319</v>
      </c>
    </row>
    <row r="14" spans="1:20" s="7" customFormat="1" ht="15.75" customHeight="1" x14ac:dyDescent="0.2">
      <c r="A14" s="15">
        <f t="shared" si="1"/>
        <v>2010</v>
      </c>
      <c r="B14" s="17">
        <f>'San Martin Degrad'!B13*B$3</f>
        <v>42079.189961255724</v>
      </c>
      <c r="C14" s="17">
        <f>'San Martin Degrad'!C13*C$3</f>
        <v>145573.24600115622</v>
      </c>
      <c r="D14" s="17">
        <f>'San Martin Degrad'!D13*D$3</f>
        <v>1544.864059540643</v>
      </c>
      <c r="E14" s="17">
        <f>'San Martin Degrad'!E13*E$3</f>
        <v>19751.773413579369</v>
      </c>
      <c r="F14" s="17">
        <f>'San Martin Degrad'!F13*F$3</f>
        <v>7848.389815881631</v>
      </c>
      <c r="G14" s="17">
        <f>'San Martin Degrad'!G13*G$3</f>
        <v>678.78488178437999</v>
      </c>
      <c r="H14" s="17">
        <f>'San Martin Degrad'!H13*H$3</f>
        <v>29823.765702662677</v>
      </c>
      <c r="I14" s="17">
        <f>'San Martin Degrad'!I13*I$3</f>
        <v>183356.39093815323</v>
      </c>
      <c r="J14" s="17">
        <f>'San Martin Degrad'!J13*J$3</f>
        <v>3149.0351659426724</v>
      </c>
      <c r="K14" s="17">
        <f>'San Martin Degrad'!K13*K$3</f>
        <v>77792.884350948283</v>
      </c>
      <c r="L14" s="17">
        <f>'San Martin Degrad'!L13*L$3</f>
        <v>37358.084302206109</v>
      </c>
      <c r="M14" s="17">
        <f>'San Martin Degrad'!M13*M$3</f>
        <v>14296.356194668238</v>
      </c>
      <c r="N14" s="17">
        <f>'San Martin Degrad'!N13*N$3</f>
        <v>651925.06673928839</v>
      </c>
      <c r="O14" s="17">
        <f>'San Martin Degrad'!O13*O$3</f>
        <v>554740.38660278451</v>
      </c>
      <c r="P14" s="17">
        <f>'San Martin Degrad'!P13*P$3</f>
        <v>7463.6952086974416</v>
      </c>
      <c r="Q14" s="17">
        <f>'San Martin Degrad'!Q13*Q$3</f>
        <v>70133.102840665189</v>
      </c>
      <c r="R14" s="17">
        <f>'San Martin Degrad'!R13*R$3</f>
        <v>5382.5810310587203</v>
      </c>
      <c r="S14" s="17">
        <f>'San Martin Degrad'!S13*S$3</f>
        <v>55.707010507249279</v>
      </c>
      <c r="T14" s="18">
        <f t="shared" si="0"/>
        <v>1852953.3042207807</v>
      </c>
    </row>
    <row r="15" spans="1:20" s="7" customFormat="1" ht="15.75" customHeight="1" x14ac:dyDescent="0.2">
      <c r="A15" s="15">
        <f t="shared" si="1"/>
        <v>2011</v>
      </c>
      <c r="B15" s="17">
        <f>'San Martin Degrad'!B14*B$3</f>
        <v>30883.411985720286</v>
      </c>
      <c r="C15" s="17">
        <f>'San Martin Degrad'!C14*C$3</f>
        <v>109673.9936596187</v>
      </c>
      <c r="D15" s="17">
        <f>'San Martin Degrad'!D14*D$3</f>
        <v>655.0581323377836</v>
      </c>
      <c r="E15" s="17">
        <f>'San Martin Degrad'!E14*E$3</f>
        <v>12774.778824703077</v>
      </c>
      <c r="F15" s="17">
        <f>'San Martin Degrad'!F14*F$3</f>
        <v>7057.4255215766279</v>
      </c>
      <c r="G15" s="17">
        <f>'San Martin Degrad'!G14*G$3</f>
        <v>750.81919576966118</v>
      </c>
      <c r="H15" s="17">
        <f>'San Martin Degrad'!H14*H$3</f>
        <v>27735.900932748293</v>
      </c>
      <c r="I15" s="17">
        <f>'San Martin Degrad'!I14*I$3</f>
        <v>129754.42721266249</v>
      </c>
      <c r="J15" s="17">
        <f>'San Martin Degrad'!J14*J$3</f>
        <v>2645.0912088636342</v>
      </c>
      <c r="K15" s="17">
        <f>'San Martin Degrad'!K14*K$3</f>
        <v>52511.157789453348</v>
      </c>
      <c r="L15" s="17">
        <f>'San Martin Degrad'!L14*L$3</f>
        <v>32673.65627942752</v>
      </c>
      <c r="M15" s="17">
        <f>'San Martin Degrad'!M14*M$3</f>
        <v>10479.367890266523</v>
      </c>
      <c r="N15" s="17">
        <f>'San Martin Degrad'!N14*N$3</f>
        <v>396990.88126115536</v>
      </c>
      <c r="O15" s="17">
        <f>'San Martin Degrad'!O14*O$3</f>
        <v>365597.42886320862</v>
      </c>
      <c r="P15" s="17">
        <f>'San Martin Degrad'!P14*P$3</f>
        <v>4213.866059220104</v>
      </c>
      <c r="Q15" s="17">
        <f>'San Martin Degrad'!Q14*Q$3</f>
        <v>34681.807498997994</v>
      </c>
      <c r="R15" s="17">
        <f>'San Martin Degrad'!R14*R$3</f>
        <v>5252.90360240682</v>
      </c>
      <c r="S15" s="17">
        <f>'San Martin Degrad'!S14*S$3</f>
        <v>412.73830512189238</v>
      </c>
      <c r="T15" s="18">
        <f t="shared" si="0"/>
        <v>1224744.7142232587</v>
      </c>
    </row>
    <row r="16" spans="1:20" s="7" customFormat="1" ht="15.75" customHeight="1" x14ac:dyDescent="0.2">
      <c r="A16" s="15">
        <f t="shared" si="1"/>
        <v>2012</v>
      </c>
      <c r="B16" s="17">
        <f>'San Martin Degrad'!B15*B$3</f>
        <v>142424.73754524815</v>
      </c>
      <c r="C16" s="17">
        <f>'San Martin Degrad'!C15*C$3</f>
        <v>515829.17590275127</v>
      </c>
      <c r="D16" s="17">
        <f>'San Martin Degrad'!D15*D$3</f>
        <v>4370.7803710592725</v>
      </c>
      <c r="E16" s="17">
        <f>'San Martin Degrad'!E15*E$3</f>
        <v>86585.726178423123</v>
      </c>
      <c r="F16" s="17">
        <f>'San Martin Degrad'!F15*F$3</f>
        <v>12642.112811669529</v>
      </c>
      <c r="G16" s="17">
        <f>'San Martin Degrad'!G15*G$3</f>
        <v>2410.3789679690226</v>
      </c>
      <c r="H16" s="17">
        <f>'San Martin Degrad'!H15*H$3</f>
        <v>71564.228448199225</v>
      </c>
      <c r="I16" s="17">
        <f>'San Martin Degrad'!I15*I$3</f>
        <v>562563.52872949</v>
      </c>
      <c r="J16" s="17">
        <f>'San Martin Degrad'!J15*J$3</f>
        <v>20013.949885653605</v>
      </c>
      <c r="K16" s="17">
        <f>'San Martin Degrad'!K15*K$3</f>
        <v>265063.04892998061</v>
      </c>
      <c r="L16" s="17">
        <f>'San Martin Degrad'!L15*L$3</f>
        <v>41890.337168080354</v>
      </c>
      <c r="M16" s="17">
        <f>'San Martin Degrad'!M15*M$3</f>
        <v>14215.389776090022</v>
      </c>
      <c r="N16" s="17">
        <f>'San Martin Degrad'!N15*N$3</f>
        <v>1071425.9027306526</v>
      </c>
      <c r="O16" s="17">
        <f>'San Martin Degrad'!O15*O$3</f>
        <v>1564365.1388238796</v>
      </c>
      <c r="P16" s="17">
        <f>'San Martin Degrad'!P15*P$3</f>
        <v>26407.589798278481</v>
      </c>
      <c r="Q16" s="17">
        <f>'San Martin Degrad'!Q15*Q$3</f>
        <v>256827.61459354204</v>
      </c>
      <c r="R16" s="17">
        <f>'San Martin Degrad'!R15*R$3</f>
        <v>12640.646067545667</v>
      </c>
      <c r="S16" s="17">
        <f>'San Martin Degrad'!S15*S$3</f>
        <v>724.19113659424056</v>
      </c>
      <c r="T16" s="18">
        <f t="shared" si="0"/>
        <v>4671964.4778651064</v>
      </c>
    </row>
    <row r="17" spans="1:20" s="7" customFormat="1" ht="15.75" customHeight="1" x14ac:dyDescent="0.2">
      <c r="A17" s="15">
        <f t="shared" si="1"/>
        <v>2013</v>
      </c>
      <c r="B17" s="17">
        <f>'San Martin Degrad'!B16*B$3</f>
        <v>106733.487411036</v>
      </c>
      <c r="C17" s="17">
        <f>'San Martin Degrad'!C16*C$3</f>
        <v>350759.15604727925</v>
      </c>
      <c r="D17" s="17">
        <f>'San Martin Degrad'!D16*D$3</f>
        <v>5175.6299534538184</v>
      </c>
      <c r="E17" s="17">
        <f>'San Martin Degrad'!E16*E$3</f>
        <v>62742.814805284215</v>
      </c>
      <c r="F17" s="17">
        <f>'San Martin Degrad'!F16*F$3</f>
        <v>11957.675695048702</v>
      </c>
      <c r="G17" s="17">
        <f>'San Martin Degrad'!G16*G$3</f>
        <v>1147.0079226887074</v>
      </c>
      <c r="H17" s="17">
        <f>'San Martin Degrad'!H16*H$3</f>
        <v>38848.530892370305</v>
      </c>
      <c r="I17" s="17">
        <f>'San Martin Degrad'!I16*I$3</f>
        <v>283900.0581796717</v>
      </c>
      <c r="J17" s="17">
        <f>'San Martin Degrad'!J16*J$3</f>
        <v>7318.2495620697391</v>
      </c>
      <c r="K17" s="17">
        <f>'San Martin Degrad'!K16*K$3</f>
        <v>119400.06116959098</v>
      </c>
      <c r="L17" s="17">
        <f>'San Martin Degrad'!L16*L$3</f>
        <v>31010.730167231752</v>
      </c>
      <c r="M17" s="17">
        <f>'San Martin Degrad'!M16*M$3</f>
        <v>9822.3832366604111</v>
      </c>
      <c r="N17" s="17">
        <f>'San Martin Degrad'!N16*N$3</f>
        <v>680264.29523128667</v>
      </c>
      <c r="O17" s="17">
        <f>'San Martin Degrad'!O16*O$3</f>
        <v>804362.33777467487</v>
      </c>
      <c r="P17" s="17">
        <f>'San Martin Degrad'!P16*P$3</f>
        <v>11894.849114700119</v>
      </c>
      <c r="Q17" s="17">
        <f>'San Martin Degrad'!Q16*Q$3</f>
        <v>111996.28895847507</v>
      </c>
      <c r="R17" s="17">
        <f>'San Martin Degrad'!R16*R$3</f>
        <v>8299.3554337216083</v>
      </c>
      <c r="S17" s="17">
        <f>'San Martin Degrad'!S16*S$3</f>
        <v>382.35266302702917</v>
      </c>
      <c r="T17" s="18">
        <f t="shared" si="0"/>
        <v>2646015.2642182712</v>
      </c>
    </row>
    <row r="18" spans="1:20" s="7" customFormat="1" ht="15.75" customHeight="1" x14ac:dyDescent="0.2">
      <c r="A18" s="15">
        <f t="shared" si="1"/>
        <v>2014</v>
      </c>
      <c r="B18" s="17">
        <f>'San Martin Degrad'!B17*B$3</f>
        <v>118754.38149597406</v>
      </c>
      <c r="C18" s="17">
        <f>'San Martin Degrad'!C17*C$3</f>
        <v>319129.37447067531</v>
      </c>
      <c r="D18" s="17">
        <f>'San Martin Degrad'!D17*D$3</f>
        <v>4250.0529337000908</v>
      </c>
      <c r="E18" s="17">
        <f>'San Martin Degrad'!E17*E$3</f>
        <v>67924.922887392968</v>
      </c>
      <c r="F18" s="17">
        <f>'San Martin Degrad'!F17*F$3</f>
        <v>15305.292253773916</v>
      </c>
      <c r="G18" s="17">
        <f>'San Martin Degrad'!G17*G$3</f>
        <v>5036.8608778938888</v>
      </c>
      <c r="H18" s="17">
        <f>'San Martin Degrad'!H17*H$3</f>
        <v>34608.549885332483</v>
      </c>
      <c r="I18" s="17">
        <f>'San Martin Degrad'!I17*I$3</f>
        <v>255169.51619931974</v>
      </c>
      <c r="J18" s="17">
        <f>'San Martin Degrad'!J17*J$3</f>
        <v>11128.557530228321</v>
      </c>
      <c r="K18" s="17">
        <f>'San Martin Degrad'!K17*K$3</f>
        <v>117058.97215958177</v>
      </c>
      <c r="L18" s="17">
        <f>'San Martin Degrad'!L17*L$3</f>
        <v>45918.395236982338</v>
      </c>
      <c r="M18" s="17">
        <f>'San Martin Degrad'!M17*M$3</f>
        <v>14176.063229923458</v>
      </c>
      <c r="N18" s="17">
        <f>'San Martin Degrad'!N17*N$3</f>
        <v>865793.60788991651</v>
      </c>
      <c r="O18" s="17">
        <f>'San Martin Degrad'!O17*O$3</f>
        <v>805546.67927424726</v>
      </c>
      <c r="P18" s="17">
        <f>'San Martin Degrad'!P17*P$3</f>
        <v>21721.193836448238</v>
      </c>
      <c r="Q18" s="17">
        <f>'San Martin Degrad'!Q17*Q$3</f>
        <v>137796.22589327733</v>
      </c>
      <c r="R18" s="17">
        <f>'San Martin Degrad'!R17*R$3</f>
        <v>12745.162204071079</v>
      </c>
      <c r="S18" s="17">
        <f>'San Martin Degrad'!S17*S$3</f>
        <v>1233.1506416832001</v>
      </c>
      <c r="T18" s="18">
        <f t="shared" si="0"/>
        <v>2853296.9589004214</v>
      </c>
    </row>
    <row r="19" spans="1:20" s="7" customFormat="1" ht="15.75" customHeight="1" x14ac:dyDescent="0.2">
      <c r="A19" s="15">
        <f t="shared" si="1"/>
        <v>2015</v>
      </c>
      <c r="B19" s="17">
        <f>'San Martin Degrad'!B18*B$3</f>
        <v>104789.74589413266</v>
      </c>
      <c r="C19" s="17">
        <f>'San Martin Degrad'!C18*C$3</f>
        <v>334550.87422361295</v>
      </c>
      <c r="D19" s="17">
        <f>'San Martin Degrad'!D18*D$3</f>
        <v>2566.5758905248313</v>
      </c>
      <c r="E19" s="17">
        <f>'San Martin Degrad'!E18*E$3</f>
        <v>66573.242992911037</v>
      </c>
      <c r="F19" s="17">
        <f>'San Martin Degrad'!F18*F$3</f>
        <v>14024.302942121705</v>
      </c>
      <c r="G19" s="17">
        <f>'San Martin Degrad'!G18*G$3</f>
        <v>2155.4883184826435</v>
      </c>
      <c r="H19" s="17">
        <f>'San Martin Degrad'!H18*H$3</f>
        <v>69414.78080236564</v>
      </c>
      <c r="I19" s="17">
        <f>'San Martin Degrad'!I18*I$3</f>
        <v>272459.33844838559</v>
      </c>
      <c r="J19" s="17">
        <f>'San Martin Degrad'!J18*J$3</f>
        <v>13385.243152660307</v>
      </c>
      <c r="K19" s="17">
        <f>'San Martin Degrad'!K18*K$3</f>
        <v>150822.20081769626</v>
      </c>
      <c r="L19" s="17">
        <f>'San Martin Degrad'!L18*L$3</f>
        <v>33300.691263298468</v>
      </c>
      <c r="M19" s="17">
        <f>'San Martin Degrad'!M18*M$3</f>
        <v>15823.151516428925</v>
      </c>
      <c r="N19" s="17">
        <f>'San Martin Degrad'!N18*N$3</f>
        <v>1154365.6451937698</v>
      </c>
      <c r="O19" s="17">
        <f>'San Martin Degrad'!O18*O$3</f>
        <v>1589736.9402588247</v>
      </c>
      <c r="P19" s="17">
        <f>'San Martin Degrad'!P18*P$3</f>
        <v>18282.542496972073</v>
      </c>
      <c r="Q19" s="17">
        <f>'San Martin Degrad'!Q18*Q$3</f>
        <v>993329.57049423514</v>
      </c>
      <c r="R19" s="17">
        <f>'San Martin Degrad'!R18*R$3</f>
        <v>15433.549493585844</v>
      </c>
      <c r="S19" s="17">
        <f>'San Martin Degrad'!S18*S$3</f>
        <v>1605.3747573452747</v>
      </c>
      <c r="T19" s="18">
        <f t="shared" si="0"/>
        <v>4852619.2589573534</v>
      </c>
    </row>
    <row r="20" spans="1:20" s="7" customFormat="1" ht="15.75" customHeight="1" x14ac:dyDescent="0.2">
      <c r="A20" s="15">
        <f t="shared" si="1"/>
        <v>2016</v>
      </c>
      <c r="B20" s="17">
        <f>'San Martin Degrad'!B19*B$3</f>
        <v>160809.32880133967</v>
      </c>
      <c r="C20" s="17">
        <f>'San Martin Degrad'!C19*C$3</f>
        <v>345570.10696374445</v>
      </c>
      <c r="D20" s="17">
        <f>'San Martin Degrad'!D19*D$3</f>
        <v>12081.686509055911</v>
      </c>
      <c r="E20" s="17">
        <f>'San Martin Degrad'!E19*E$3</f>
        <v>80410.915503185955</v>
      </c>
      <c r="F20" s="17">
        <f>'San Martin Degrad'!F19*F$3</f>
        <v>12692.713221069511</v>
      </c>
      <c r="G20" s="17">
        <f>'San Martin Degrad'!G19*G$3</f>
        <v>3039.2939400712853</v>
      </c>
      <c r="H20" s="17">
        <f>'San Martin Degrad'!H19*H$3</f>
        <v>26071.52107290502</v>
      </c>
      <c r="I20" s="17">
        <f>'San Martin Degrad'!I19*I$3</f>
        <v>183347.70278371454</v>
      </c>
      <c r="J20" s="17">
        <f>'San Martin Degrad'!J19*J$3</f>
        <v>4567.45303537977</v>
      </c>
      <c r="K20" s="17">
        <f>'San Martin Degrad'!K19*K$3</f>
        <v>96368.990435680957</v>
      </c>
      <c r="L20" s="17">
        <f>'San Martin Degrad'!L19*L$3</f>
        <v>28634.597596773416</v>
      </c>
      <c r="M20" s="17">
        <f>'San Martin Degrad'!M19*M$3</f>
        <v>12808.887419074115</v>
      </c>
      <c r="N20" s="17">
        <f>'San Martin Degrad'!N19*N$3</f>
        <v>749557.52130231017</v>
      </c>
      <c r="O20" s="17">
        <f>'San Martin Degrad'!O19*O$3</f>
        <v>818458.58751805744</v>
      </c>
      <c r="P20" s="17">
        <f>'San Martin Degrad'!P19*P$3</f>
        <v>17757.825556925076</v>
      </c>
      <c r="Q20" s="17">
        <f>'San Martin Degrad'!Q19*Q$3</f>
        <v>133956.40537144282</v>
      </c>
      <c r="R20" s="17">
        <f>'San Martin Degrad'!R19*R$3</f>
        <v>9683.2265006784528</v>
      </c>
      <c r="S20" s="17">
        <f>'San Martin Degrad'!S19*S$3</f>
        <v>1316.7111574440739</v>
      </c>
      <c r="T20" s="18">
        <f t="shared" si="0"/>
        <v>2697133.4746888522</v>
      </c>
    </row>
    <row r="21" spans="1:20" s="7" customFormat="1" ht="15.75" customHeight="1" x14ac:dyDescent="0.2">
      <c r="A21" s="15">
        <f t="shared" si="1"/>
        <v>2017</v>
      </c>
      <c r="B21" s="17">
        <f>'San Martin Degrad'!B20*B$3</f>
        <v>136693.08104551537</v>
      </c>
      <c r="C21" s="17">
        <f>'San Martin Degrad'!C20*C$3</f>
        <v>264114.60201871407</v>
      </c>
      <c r="D21" s="17">
        <f>'San Martin Degrad'!D20*D$3</f>
        <v>5052.666822810208</v>
      </c>
      <c r="E21" s="17">
        <f>'San Martin Degrad'!E20*E$3</f>
        <v>50413.248052650852</v>
      </c>
      <c r="F21" s="17">
        <f>'San Martin Degrad'!F20*F$3</f>
        <v>12216.004100932827</v>
      </c>
      <c r="G21" s="17">
        <f>'San Martin Degrad'!G20*G$3</f>
        <v>2330.0330023700553</v>
      </c>
      <c r="H21" s="17">
        <f>'San Martin Degrad'!H20*H$3</f>
        <v>27655.022089041056</v>
      </c>
      <c r="I21" s="17">
        <f>'San Martin Degrad'!I20*I$3</f>
        <v>114236.1986368638</v>
      </c>
      <c r="J21" s="17">
        <f>'San Martin Degrad'!J20*J$3</f>
        <v>3565.7107792348529</v>
      </c>
      <c r="K21" s="17">
        <f>'San Martin Degrad'!K20*K$3</f>
        <v>51662.216289445176</v>
      </c>
      <c r="L21" s="17">
        <f>'San Martin Degrad'!L20*L$3</f>
        <v>20057.785741369007</v>
      </c>
      <c r="M21" s="17">
        <f>'San Martin Degrad'!M20*M$3</f>
        <v>8681.9133978300815</v>
      </c>
      <c r="N21" s="17">
        <f>'San Martin Degrad'!N20*N$3</f>
        <v>731239.57360471773</v>
      </c>
      <c r="O21" s="17">
        <f>'San Martin Degrad'!O20*O$3</f>
        <v>512749.53287645936</v>
      </c>
      <c r="P21" s="17">
        <f>'San Martin Degrad'!P20*P$3</f>
        <v>12050.46137178458</v>
      </c>
      <c r="Q21" s="17">
        <f>'San Martin Degrad'!Q20*Q$3</f>
        <v>95514.011742330738</v>
      </c>
      <c r="R21" s="17">
        <f>'San Martin Degrad'!R20*R$3</f>
        <v>7395.4844011777668</v>
      </c>
      <c r="S21" s="17">
        <f>'San Martin Degrad'!S20*S$3</f>
        <v>711.53045238804759</v>
      </c>
      <c r="T21" s="18">
        <f t="shared" si="0"/>
        <v>2056339.0764256357</v>
      </c>
    </row>
    <row r="23" spans="1:20" ht="51" x14ac:dyDescent="0.2">
      <c r="A23" s="2" t="s">
        <v>28</v>
      </c>
      <c r="B23" s="14" t="s">
        <v>31</v>
      </c>
    </row>
    <row r="24" spans="1:20" ht="12.75" x14ac:dyDescent="0.2">
      <c r="A24" s="10" t="s">
        <v>0</v>
      </c>
      <c r="B24" s="40">
        <f>SUM(B12:G21)</f>
        <v>4554927.3751562675</v>
      </c>
    </row>
    <row r="25" spans="1:20" ht="25.5" x14ac:dyDescent="0.2">
      <c r="A25" s="10" t="s">
        <v>1</v>
      </c>
      <c r="B25" s="40">
        <f>SUM(H12:M21)</f>
        <v>4427128.636216417</v>
      </c>
    </row>
    <row r="26" spans="1:20" ht="25.5" x14ac:dyDescent="0.2">
      <c r="A26" s="10" t="s">
        <v>25</v>
      </c>
      <c r="B26" s="40">
        <f>SUM(N12:S21)</f>
        <v>17371101.898268364</v>
      </c>
    </row>
  </sheetData>
  <mergeCells count="5">
    <mergeCell ref="A1:T1"/>
    <mergeCell ref="B2:G2"/>
    <mergeCell ref="H2:M2"/>
    <mergeCell ref="N2:S2"/>
    <mergeCell ref="T2:T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39"/>
  <sheetViews>
    <sheetView workbookViewId="0">
      <selection activeCell="J27" sqref="J27"/>
    </sheetView>
  </sheetViews>
  <sheetFormatPr baseColWidth="10" defaultColWidth="14.42578125" defaultRowHeight="15.75" customHeight="1" x14ac:dyDescent="0.2"/>
  <cols>
    <col min="1" max="1" width="22.5703125" style="1" customWidth="1"/>
    <col min="2" max="2" width="14.42578125" style="1"/>
    <col min="3" max="3" width="18.85546875" style="1" customWidth="1"/>
    <col min="4" max="4" width="14.42578125" style="1"/>
    <col min="5" max="5" width="16.140625" style="1" customWidth="1"/>
    <col min="6" max="6" width="16.28515625" style="1" bestFit="1" customWidth="1"/>
    <col min="7" max="7" width="10.85546875" style="1" bestFit="1" customWidth="1"/>
    <col min="8" max="8" width="20.5703125" style="1" bestFit="1" customWidth="1"/>
    <col min="9" max="9" width="16.140625" style="1" bestFit="1" customWidth="1"/>
    <col min="10" max="16384" width="14.42578125" style="1"/>
  </cols>
  <sheetData>
    <row r="1" spans="1:5" ht="15.75" customHeight="1" x14ac:dyDescent="0.25">
      <c r="A1" s="71" t="s">
        <v>41</v>
      </c>
    </row>
    <row r="3" spans="1:5" ht="15.75" customHeight="1" x14ac:dyDescent="0.2">
      <c r="A3" s="66" t="s">
        <v>38</v>
      </c>
      <c r="E3" s="68" t="s">
        <v>37</v>
      </c>
    </row>
    <row r="4" spans="1:5" ht="15.75" customHeight="1" x14ac:dyDescent="0.2">
      <c r="A4" s="3" t="s">
        <v>15</v>
      </c>
      <c r="B4" s="3" t="s">
        <v>16</v>
      </c>
      <c r="C4" s="3" t="s">
        <v>17</v>
      </c>
      <c r="E4" s="69" t="s">
        <v>36</v>
      </c>
    </row>
    <row r="5" spans="1:5" s="7" customFormat="1" ht="15.75" customHeight="1" x14ac:dyDescent="0.2">
      <c r="A5" s="49" t="s">
        <v>0</v>
      </c>
      <c r="B5" s="83">
        <v>103.874140463312</v>
      </c>
      <c r="C5" s="83">
        <v>19.764192784074599</v>
      </c>
      <c r="E5" s="84">
        <f>+'[1]Ecozones EF'!$F$6</f>
        <v>520.52351070574139</v>
      </c>
    </row>
    <row r="6" spans="1:5" s="7" customFormat="1" ht="15.75" customHeight="1" x14ac:dyDescent="0.2">
      <c r="A6" s="49" t="s">
        <v>18</v>
      </c>
      <c r="B6" s="83">
        <v>87.648617584322096</v>
      </c>
      <c r="C6" s="83">
        <v>24.8466761571955</v>
      </c>
      <c r="E6" s="84">
        <f>+'[1]Ecozones EF'!$F$4</f>
        <v>379.83310444429458</v>
      </c>
    </row>
    <row r="7" spans="1:5" s="7" customFormat="1" ht="15.75" customHeight="1" x14ac:dyDescent="0.2">
      <c r="A7" s="49" t="s">
        <v>2</v>
      </c>
      <c r="B7" s="83">
        <v>84.117792883548205</v>
      </c>
      <c r="C7" s="83">
        <v>26.836554209499901</v>
      </c>
      <c r="E7" s="84">
        <f>+'[1]Ecozones EF'!$F$5</f>
        <v>439.00342553093941</v>
      </c>
    </row>
    <row r="8" spans="1:5" s="7" customFormat="1" ht="15.75" customHeight="1" x14ac:dyDescent="0.2"/>
    <row r="9" spans="1:5" s="7" customFormat="1" ht="15.75" customHeight="1" x14ac:dyDescent="0.2">
      <c r="A9" s="85" t="s">
        <v>39</v>
      </c>
      <c r="B9" s="86"/>
    </row>
    <row r="10" spans="1:5" s="7" customFormat="1" ht="15.75" customHeight="1" x14ac:dyDescent="0.2">
      <c r="A10" s="3" t="s">
        <v>19</v>
      </c>
      <c r="B10" s="3" t="s">
        <v>0</v>
      </c>
      <c r="C10" s="3" t="s">
        <v>18</v>
      </c>
      <c r="D10" s="3" t="s">
        <v>2</v>
      </c>
    </row>
    <row r="11" spans="1:5" s="7" customFormat="1" ht="15.75" customHeight="1" x14ac:dyDescent="0.2">
      <c r="A11" s="49" t="s">
        <v>5</v>
      </c>
      <c r="B11" s="83">
        <v>86.596307999999993</v>
      </c>
      <c r="C11" s="83">
        <v>82.911753000000004</v>
      </c>
      <c r="D11" s="83">
        <v>71.533839</v>
      </c>
    </row>
    <row r="12" spans="1:5" s="7" customFormat="1" ht="15.75" customHeight="1" x14ac:dyDescent="0.2">
      <c r="A12" s="49" t="s">
        <v>6</v>
      </c>
      <c r="B12" s="83">
        <v>75.379056000000006</v>
      </c>
      <c r="C12" s="83">
        <v>78.535707000000002</v>
      </c>
      <c r="D12" s="83">
        <v>64.298350999999997</v>
      </c>
    </row>
    <row r="13" spans="1:5" s="7" customFormat="1" ht="15.75" customHeight="1" x14ac:dyDescent="0.2">
      <c r="A13" s="49" t="s">
        <v>7</v>
      </c>
      <c r="B13" s="83">
        <v>59.259303000000003</v>
      </c>
      <c r="C13" s="83">
        <v>59.285716999999998</v>
      </c>
      <c r="D13" s="83">
        <v>65.936702999999994</v>
      </c>
    </row>
    <row r="14" spans="1:5" s="7" customFormat="1" ht="15.75" customHeight="1" x14ac:dyDescent="0.2">
      <c r="A14" s="49" t="s">
        <v>8</v>
      </c>
      <c r="B14" s="83">
        <v>63.853774999999999</v>
      </c>
      <c r="C14" s="83">
        <v>61.563662999999998</v>
      </c>
      <c r="D14" s="83">
        <v>54.921323000000001</v>
      </c>
    </row>
    <row r="15" spans="1:5" s="7" customFormat="1" ht="15.75" customHeight="1" x14ac:dyDescent="0.2">
      <c r="A15" s="49" t="s">
        <v>9</v>
      </c>
      <c r="B15" s="83">
        <v>50.728515000000002</v>
      </c>
      <c r="C15" s="83">
        <v>45.341062999999998</v>
      </c>
      <c r="D15" s="83">
        <v>47.031830999999997</v>
      </c>
    </row>
    <row r="16" spans="1:5" s="7" customFormat="1" ht="15.75" customHeight="1" x14ac:dyDescent="0.2">
      <c r="A16" s="49" t="s">
        <v>10</v>
      </c>
      <c r="B16" s="83">
        <v>48.585849000000003</v>
      </c>
      <c r="C16" s="83">
        <v>34.267318000000003</v>
      </c>
      <c r="D16" s="83">
        <v>35.599319000000001</v>
      </c>
    </row>
    <row r="17" spans="1:4" s="7" customFormat="1" ht="15.75" customHeight="1" x14ac:dyDescent="0.2"/>
    <row r="18" spans="1:4" s="7" customFormat="1" ht="15.75" customHeight="1" x14ac:dyDescent="0.2">
      <c r="A18" s="87" t="s">
        <v>40</v>
      </c>
    </row>
    <row r="19" spans="1:4" s="7" customFormat="1" ht="15.75" customHeight="1" x14ac:dyDescent="0.2">
      <c r="A19" s="3" t="s">
        <v>19</v>
      </c>
      <c r="B19" s="3" t="s">
        <v>0</v>
      </c>
      <c r="C19" s="3" t="s">
        <v>18</v>
      </c>
      <c r="D19" s="3" t="s">
        <v>2</v>
      </c>
    </row>
    <row r="20" spans="1:4" s="7" customFormat="1" ht="15.75" customHeight="1" x14ac:dyDescent="0.2">
      <c r="A20" s="49" t="s">
        <v>5</v>
      </c>
      <c r="B20" s="88">
        <f>B11/B$5</f>
        <v>0.83366569979547045</v>
      </c>
      <c r="C20" s="88">
        <f t="shared" ref="C20:C25" si="0">C11/B$6</f>
        <v>0.94595619742929771</v>
      </c>
      <c r="D20" s="88">
        <f t="shared" ref="D20:D25" si="1">D11/B$7</f>
        <v>0.85040080757980296</v>
      </c>
    </row>
    <row r="21" spans="1:4" s="7" customFormat="1" ht="15.75" customHeight="1" x14ac:dyDescent="0.2">
      <c r="A21" s="49" t="s">
        <v>6</v>
      </c>
      <c r="B21" s="88">
        <f t="shared" ref="B21:B25" si="2">B12/B$5</f>
        <v>0.72567682065801198</v>
      </c>
      <c r="C21" s="88">
        <f t="shared" si="0"/>
        <v>0.89602904374897818</v>
      </c>
      <c r="D21" s="88">
        <f t="shared" si="1"/>
        <v>0.76438466578663045</v>
      </c>
    </row>
    <row r="22" spans="1:4" s="7" customFormat="1" ht="15.75" customHeight="1" x14ac:dyDescent="0.2">
      <c r="A22" s="49" t="s">
        <v>7</v>
      </c>
      <c r="B22" s="88">
        <f t="shared" si="2"/>
        <v>0.57049139213748956</v>
      </c>
      <c r="C22" s="88">
        <f t="shared" si="0"/>
        <v>0.67640219131767076</v>
      </c>
      <c r="D22" s="88">
        <f t="shared" si="1"/>
        <v>0.7838615439100034</v>
      </c>
    </row>
    <row r="23" spans="1:4" s="7" customFormat="1" ht="15.75" customHeight="1" x14ac:dyDescent="0.2">
      <c r="A23" s="49" t="s">
        <v>8</v>
      </c>
      <c r="B23" s="88">
        <f t="shared" si="2"/>
        <v>0.61472253551453393</v>
      </c>
      <c r="C23" s="88">
        <f t="shared" si="0"/>
        <v>0.70239171702591718</v>
      </c>
      <c r="D23" s="88">
        <f t="shared" si="1"/>
        <v>0.6529097009955136</v>
      </c>
    </row>
    <row r="24" spans="1:4" s="7" customFormat="1" ht="15.75" customHeight="1" x14ac:dyDescent="0.2">
      <c r="A24" s="49" t="s">
        <v>9</v>
      </c>
      <c r="B24" s="88">
        <f t="shared" si="2"/>
        <v>0.48836519632061015</v>
      </c>
      <c r="C24" s="88">
        <f t="shared" si="0"/>
        <v>0.51730494159111817</v>
      </c>
      <c r="D24" s="88">
        <f t="shared" si="1"/>
        <v>0.55911869995341379</v>
      </c>
    </row>
    <row r="25" spans="1:4" s="7" customFormat="1" ht="15.75" customHeight="1" x14ac:dyDescent="0.2">
      <c r="A25" s="49" t="s">
        <v>10</v>
      </c>
      <c r="B25" s="88">
        <f t="shared" si="2"/>
        <v>0.4677376754531159</v>
      </c>
      <c r="C25" s="88">
        <f t="shared" si="0"/>
        <v>0.39096244692089105</v>
      </c>
      <c r="D25" s="88">
        <f t="shared" si="1"/>
        <v>0.42320795374747083</v>
      </c>
    </row>
    <row r="26" spans="1:4" s="7" customFormat="1" ht="15.75" customHeight="1" x14ac:dyDescent="0.2">
      <c r="A26" s="89"/>
      <c r="B26" s="90"/>
      <c r="C26" s="90"/>
      <c r="D26" s="90"/>
    </row>
    <row r="27" spans="1:4" s="7" customFormat="1" ht="15.75" customHeight="1" x14ac:dyDescent="0.2">
      <c r="A27" s="113" t="s">
        <v>35</v>
      </c>
      <c r="B27" s="113"/>
      <c r="C27" s="113"/>
      <c r="D27" s="113"/>
    </row>
    <row r="28" spans="1:4" s="7" customFormat="1" ht="15.75" customHeight="1" x14ac:dyDescent="0.2">
      <c r="A28" s="70" t="s">
        <v>19</v>
      </c>
      <c r="B28" s="70" t="s">
        <v>0</v>
      </c>
      <c r="C28" s="70" t="s">
        <v>18</v>
      </c>
      <c r="D28" s="70" t="s">
        <v>2</v>
      </c>
    </row>
    <row r="29" spans="1:4" s="7" customFormat="1" ht="15.75" customHeight="1" x14ac:dyDescent="0.2">
      <c r="A29" s="91" t="s">
        <v>5</v>
      </c>
      <c r="B29" s="92">
        <f t="shared" ref="B29:B34" si="3">E$5-(E$5*B20)</f>
        <v>86.580913893244428</v>
      </c>
      <c r="C29" s="92">
        <f t="shared" ref="C29:C34" si="4">E$6-(E$6*C20)</f>
        <v>20.527625306404389</v>
      </c>
      <c r="D29" s="92">
        <f t="shared" ref="D29:D34" si="5">E$7-(E$7*D20)</f>
        <v>65.674557929128639</v>
      </c>
    </row>
    <row r="30" spans="1:4" s="7" customFormat="1" ht="15.75" customHeight="1" x14ac:dyDescent="0.2">
      <c r="A30" s="91" t="s">
        <v>6</v>
      </c>
      <c r="B30" s="92">
        <f t="shared" si="3"/>
        <v>142.79166437905229</v>
      </c>
      <c r="C30" s="92">
        <f t="shared" si="4"/>
        <v>39.491611084867543</v>
      </c>
      <c r="D30" s="92">
        <f t="shared" si="5"/>
        <v>103.43593882728641</v>
      </c>
    </row>
    <row r="31" spans="1:4" s="7" customFormat="1" ht="15.75" customHeight="1" x14ac:dyDescent="0.2">
      <c r="A31" s="91" t="s">
        <v>7</v>
      </c>
      <c r="B31" s="92">
        <f t="shared" si="3"/>
        <v>223.56932844292953</v>
      </c>
      <c r="C31" s="92">
        <f t="shared" si="4"/>
        <v>122.91316026318003</v>
      </c>
      <c r="D31" s="92">
        <f t="shared" si="5"/>
        <v>94.885522612477018</v>
      </c>
    </row>
    <row r="32" spans="1:4" s="7" customFormat="1" ht="15.75" customHeight="1" x14ac:dyDescent="0.2">
      <c r="A32" s="91" t="s">
        <v>8</v>
      </c>
      <c r="B32" s="92">
        <f t="shared" si="3"/>
        <v>200.54597840978141</v>
      </c>
      <c r="C32" s="92">
        <f t="shared" si="4"/>
        <v>113.041478030382</v>
      </c>
      <c r="D32" s="92">
        <f t="shared" si="5"/>
        <v>152.37383023152756</v>
      </c>
    </row>
    <row r="33" spans="1:4" s="7" customFormat="1" ht="15.75" customHeight="1" x14ac:dyDescent="0.2">
      <c r="A33" s="91" t="s">
        <v>9</v>
      </c>
      <c r="B33" s="92">
        <f t="shared" si="3"/>
        <v>266.31794421043878</v>
      </c>
      <c r="C33" s="92">
        <f t="shared" si="4"/>
        <v>183.34356253536569</v>
      </c>
      <c r="D33" s="92">
        <f t="shared" si="5"/>
        <v>193.54840097298526</v>
      </c>
    </row>
    <row r="34" spans="1:4" s="7" customFormat="1" ht="15.75" customHeight="1" x14ac:dyDescent="0.2">
      <c r="A34" s="91" t="s">
        <v>10</v>
      </c>
      <c r="B34" s="92">
        <f t="shared" si="3"/>
        <v>277.05505378954285</v>
      </c>
      <c r="C34" s="92">
        <f t="shared" si="4"/>
        <v>231.3326245091948</v>
      </c>
      <c r="D34" s="92">
        <f t="shared" si="5"/>
        <v>253.21368412386036</v>
      </c>
    </row>
    <row r="35" spans="1:4" s="7" customFormat="1" ht="15.75" customHeight="1" x14ac:dyDescent="0.2">
      <c r="A35" s="89"/>
      <c r="B35" s="90"/>
      <c r="C35" s="90"/>
      <c r="D35" s="90"/>
    </row>
    <row r="36" spans="1:4" s="7" customFormat="1" ht="15.75" customHeight="1" x14ac:dyDescent="0.2"/>
    <row r="37" spans="1:4" s="7" customFormat="1" ht="15.75" customHeight="1" x14ac:dyDescent="0.2">
      <c r="A37" s="93" t="s">
        <v>20</v>
      </c>
      <c r="B37" s="59">
        <f>'Ucayali Degrad'!B23+'San Martin Degrad'!B23</f>
        <v>606924.71990000003</v>
      </c>
      <c r="C37" s="59">
        <f>'Ucayali Degrad'!B24+'San Martin Degrad'!B24</f>
        <v>116533.65999999996</v>
      </c>
      <c r="D37" s="59">
        <f>'Ucayali Degrad'!B25+'San Martin Degrad'!B25</f>
        <v>246860.63999999998</v>
      </c>
    </row>
    <row r="38" spans="1:4" s="7" customFormat="1" ht="15.75" customHeight="1" x14ac:dyDescent="0.2">
      <c r="A38" s="93" t="s">
        <v>21</v>
      </c>
      <c r="B38" s="94">
        <f>B37/(SUM(B37:D37))</f>
        <v>0.62548987235409348</v>
      </c>
      <c r="C38" s="94">
        <f>C37/(SUM(B37:D37))</f>
        <v>0.12009829510711827</v>
      </c>
      <c r="D38" s="94">
        <f>D37/(SUM(B37:D37))</f>
        <v>0.2544118325387883</v>
      </c>
    </row>
    <row r="39" spans="1:4" s="7" customFormat="1" ht="15.75" customHeight="1" x14ac:dyDescent="0.2">
      <c r="A39" s="93" t="s">
        <v>22</v>
      </c>
      <c r="B39" s="95">
        <f>AVERAGE(B20:B25)</f>
        <v>0.61677655331320536</v>
      </c>
      <c r="C39" s="95">
        <f>AVERAGE(C20:C25)</f>
        <v>0.68817442300564557</v>
      </c>
      <c r="D39" s="95">
        <f>AVERAGE(D20:D25)</f>
        <v>0.6723138953288057</v>
      </c>
    </row>
  </sheetData>
  <mergeCells count="1">
    <mergeCell ref="A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Total Degradation</vt:lpstr>
      <vt:lpstr>Ucayali Degrad</vt:lpstr>
      <vt:lpstr>Ucayali Degrad Emiss</vt:lpstr>
      <vt:lpstr>San Martin Degrad</vt:lpstr>
      <vt:lpstr>San Martin Degrad Emiss</vt:lpstr>
      <vt:lpstr>Emission Factors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Woo Poquioma</dc:creator>
  <cp:lastModifiedBy>DGCCD</cp:lastModifiedBy>
  <dcterms:created xsi:type="dcterms:W3CDTF">2019-05-31T01:14:41Z</dcterms:created>
  <dcterms:modified xsi:type="dcterms:W3CDTF">2019-06-03T19:12:50Z</dcterms:modified>
</cp:coreProperties>
</file>