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2240" windowHeight="7560" tabRatio="564" firstSheet="7" activeTab="10"/>
  </bookViews>
  <sheets>
    <sheet name="fig2 budget 1a" sheetId="1" r:id="rId1"/>
    <sheet name="fig4 budget 1b" sheetId="2" r:id="rId2"/>
    <sheet name="fig5 budget 1c" sheetId="3" r:id="rId3"/>
    <sheet name="fig13 budget 2a" sheetId="4" r:id="rId4"/>
    <sheet name="fig29 budget 2b" sheetId="5" r:id="rId5"/>
    <sheet name="fig31 budget 2c" sheetId="6" r:id="rId6"/>
    <sheet name="fig34 budget 2d" sheetId="7" r:id="rId7"/>
    <sheet name="fig41 budget 3" sheetId="8" r:id="rId8"/>
    <sheet name="fig47 budget 4a" sheetId="9" r:id="rId9"/>
    <sheet name="fig49 budget 4b" sheetId="10" r:id="rId10"/>
    <sheet name="fig51 budget R-PP" sheetId="11" r:id="rId11"/>
    <sheet name="Tabelle1" sheetId="12" r:id="rId12"/>
    <sheet name="Feuil1" sheetId="13" r:id="rId13"/>
  </sheets>
  <definedNames>
    <definedName name="_Hlk280262132" localSheetId="7">'fig41 budget 3'!#REF!</definedName>
    <definedName name="OLE_LINK3" localSheetId="8">'fig47 budget 4a'!#REF!</definedName>
    <definedName name="_xlnm.Print_Area" localSheetId="10">'fig51 budget R-PP'!$A$1:$H$74</definedName>
  </definedNames>
  <calcPr fullCalcOnLoad="1"/>
</workbook>
</file>

<file path=xl/sharedStrings.xml><?xml version="1.0" encoding="utf-8"?>
<sst xmlns="http://schemas.openxmlformats.org/spreadsheetml/2006/main" count="446" uniqueCount="247">
  <si>
    <t>Mettre en place procédures (10 hj/experts MNV de la CT REDD+ x 2 experts + 5 hj du Conseiller technique de la CT REDD+ - prise en charge sous comp 1a)</t>
  </si>
  <si>
    <t>Sélectionner un organisme indépendant pour la QC (20 kUSD/an de fonctionnement)</t>
  </si>
  <si>
    <t>Estimer les émissions et absorptions</t>
  </si>
  <si>
    <t>Renforcer les capacités des agents du Groupe thématique "MNV" de la CT REDD+, AAAGRDF, CDF, OEFB, LACCEG, etc. en matière d'inventaires de GES au format CCNUCC (10 hj/expert inter. x 1 kUSD/hj + + 3 kUSD/transport inter. + 10 hj/agents x 10 agents x  50 USD/hj)</t>
  </si>
  <si>
    <t>Estimer les émissions et absorptions (30 hj/experts MNV de la CT REDD+ x 2 experts + 10 hj du Conseiller technique de la CT REDD+ - prise en charge sous comp 1a)</t>
  </si>
  <si>
    <t>Etude des faiblesses du cadre législatif en matière de foncier, forêt, agro-pastoralisme, environnement, décentralisation, fiscalité forestière et gestion du FNE</t>
  </si>
  <si>
    <t>Estimer les facteurs d'émissions</t>
  </si>
  <si>
    <t>Estimer les variables d'activité</t>
  </si>
  <si>
    <t>Collecte de données et premier traitement (40 hj/expert nat de la CN REDD+ x 2 experts modélisation - prise en charge sous comp 1a)</t>
  </si>
  <si>
    <t>Modélisation sous-nationale (1/chacune des 4 zone) de la pression future sur les forêts</t>
  </si>
  <si>
    <t>Mise en place d'une "hot line" entre le Groupe de travail modélisation de la CT REDD+ et les correspondants modélisation dans la phase d'approvisionnement des modèles en données</t>
  </si>
  <si>
    <t>Sélection d'un logiciel de spatialisation et formation à son utilisation des membres de la CT REDD+ (10 hj/expert inter. x 1 kUSD/hj + + 3 kUSD/transport inter. + 4 hj/corr. x 32 corr. x  20 USD/hj)</t>
  </si>
  <si>
    <t>Sélection d'un modèle et formation à son utilisation des membres de la CT REDD+ + 2 correspondants modélisation dans chaque Préfecture (10 hj/expert inter. x 1 kUSD/hj + + 3 kUSD/transport inter. + 4 hj/corr. x 32 corr. x  20 USD/hj)</t>
  </si>
  <si>
    <t>Spatialisation des risques de déforestation (30 hj des experts modélisation de la CT REDD+ x 2 experts + 10 hj du Conseiller technique REDD+ - prise en charge sous comp 1a)</t>
  </si>
  <si>
    <t>Identification de modèles simples d'utilisation et adaptées aux contextes rencontrés dans les 4 zones (10 hj des experts modélisation de la CT REDD+ x 2 experts + 10 hj du Conseiller technique REDD+ - prise en charge sous comp 1a)</t>
  </si>
  <si>
    <t xml:space="preserve">Mise en place d'une "hot line" entre le Groupe de travail modélisation de la CT REDD+ et les correspondants modélisation dans la phase d'ajustement des niveaux de référence sous-nationaux pour prendre en compte la carte de risque </t>
  </si>
  <si>
    <t>Agrégation des risques de déforestation (30 hj des experts modélisation de la CT REDD+ x 2 experts + 10 hj du Conseiller technique REDD+ - prise en charge sous comp 1a)</t>
  </si>
  <si>
    <t>Mission d'expertise de IIASA en RCA (20 hj/an d'expert int. X 1 kUSD/hj + 3 kUSD/Mission)</t>
  </si>
  <si>
    <t>Réajustement du niveau national et des niveaux sous-nationaux pour prendre en compte le niveau de référence régional (30 hj des experts modélisation de la CT REDD+ x 2 experts + 10 hj du Conseiller technique REDD+ - prise en charge sous comp 1a)</t>
  </si>
  <si>
    <t>TOTAL COMP 1A</t>
  </si>
  <si>
    <t>TOTAL COMP 2A</t>
  </si>
  <si>
    <t>TOTAL COMP 2B</t>
  </si>
  <si>
    <t>TOTAL COMP 2C</t>
  </si>
  <si>
    <t>TOTAL COMP 2D</t>
  </si>
  <si>
    <t>TOTAL COMP 3</t>
  </si>
  <si>
    <t>TOTAL COMP 4A</t>
  </si>
  <si>
    <t>TOTAL COMP 4B</t>
  </si>
  <si>
    <t>GRAND TOTAL</t>
  </si>
  <si>
    <t>TOTAL COMP 6</t>
  </si>
  <si>
    <t>Mettre en place le Groupe thématique « MNV » au sein de la CT REDD+</t>
  </si>
  <si>
    <t>Choisir entre les méthodes « gains-pertes » ou « variation de stock »</t>
  </si>
  <si>
    <t>Mettre en place le QA/QC</t>
  </si>
  <si>
    <t>Déterminer le schéma d’échantillonnage (20 hj/experts MNV de la CT REDD+ x 2 experts + 10 hj du Conseiller technique de la CT REDD+ - prise en charge sous comp 1a)</t>
  </si>
  <si>
    <t>Réaliser une étude sur les enjeux posés par les définitions de « forêt » et « dégradation forestière » et fixer ces définitions (10 hj/experts MNV de la CT REDD+ x 2 experts -  prise en charge sous comp 1a)</t>
  </si>
  <si>
    <t>Stratifier les types de forêts (10 hj/experts MNV de la CT REDD+ x 2 experts)</t>
  </si>
  <si>
    <t>Traiter les images satellite : orthorectification, suppression des nuages et ombres de nuages ou de brume (temps indéterminé pour experts MNV nationaux + 30 hj d'appui technique d'experts MNV internationaux x 1 kUSD/hj + 12 kUSD/transport int.)</t>
  </si>
  <si>
    <t>Calculer les taux de déforestation et de dégradation (20 hj/experts MNV de la CT REDD+ x 2 experts + 10 hj du Conseiller technique de la CT REDD+ - prise en charge sous comp 1a)</t>
  </si>
  <si>
    <t>Renforcer les capacités des agents du Groupe thématique "MNV" de la CT REDD+, AAAGRDF, CDF, OEFB, LACCEG, les personnels des services préfectoraux en charge de l’environnement e/ou de la forêt en matière d’inventaires à pied (20 hj/expert inter. x 1 kUSD/hj + + 6 kUSD/transport inter. + 20 hj/agents x 20 agents x  50 USD/hj)</t>
  </si>
  <si>
    <t>Mener des études sur l'adaptation des méthodes d'inventaires d'aménagement aux autres forêts (20 hj/expert MNV de la CT REDD+ x 2 experts - prise en charge sous comp 1a + 15 hj d'appui technique d'experts MNV internationaux x 1 kUSD/hj + 3 kUSD/transport int.)</t>
  </si>
  <si>
    <t>Mener des études en vue d'améliorer la collecte de données relatives au carbone de la litière, du bois mort, de la biomasse racinaire et du sol (20 hj/expert MNV de la CT REDD+ x 2 experts - prise en charge sous comp 1a + 15 hj d'appui technique d'experts MNV internationaux x 1 kUSD/hj + 3 kUSD/transport int.)</t>
  </si>
  <si>
    <t>Elaborer des cartes d’utilisation des terres pour les années 1990, 2000, 2005 ou 2010 (temps indéterminé pour experts MNV nationaux + 30 hj d'appui technique d'experts MNV internationaux x 1 kUSD/hj + 12 kUSD/transport int.)</t>
  </si>
  <si>
    <t>Sélection du juriste et lancement de l'étude</t>
  </si>
  <si>
    <t xml:space="preserve">Recueil bibliographique et préparation de la mission de terrain (5 hj/expert inter. x 1 kUSD/hj + 5 hj/expert nat x 0,4 kUSD/hj) </t>
  </si>
  <si>
    <t xml:space="preserve">Organisation d'ateliers à destination des peuples autochtones (10/semestre, 1/semestre dans chacune des 10 villes citées dans 3.3) </t>
  </si>
  <si>
    <t>Préparation du procès-verbal d'atelier et diffusion (1 hj/mois d'experts IEC du CT REDD+ x 10 ateliers/semestre x 6 semestre - prise en charge sous comp 1a)</t>
  </si>
  <si>
    <t>Achat d'équipements spécifiques pour l'IEC - en plus de ce qui est prévu dans comp 1a : TV et magnétoscope/DVD, caméscope, vidéo projecteur, enregistreur</t>
  </si>
  <si>
    <t xml:space="preserve">Mission de terrain focalisée sur 3 Préfectures : Ombella Poko - Sud-Ouest, de Mbomou - Sud-Est, de Ouham - Nord (15 hj/expert inter. x 1 kUSD/hj + 3 kUSD/transport inter. + 15 hj/expert nat x 0,4 kUSD/hj) </t>
  </si>
  <si>
    <t xml:space="preserve">Mission de terrain focalisée sur 4 Préfectures : Ouaka - Centre, Basse Kotto - Sud-Est, Lobaye - Sud-Ouest et Ouham-Pendé - Nord (20 hj/expert inter. x 1 kUSD/hj + + 3 kUSD/transport inter. + 20 hj/expert nat x 0,4 kUSD/hj) </t>
  </si>
  <si>
    <t xml:space="preserve">Mission de terrain focalisée sur 3 Préfectures : Ouham-Pendé - Nord, Nana-Memberé - Nord-Ouest, Lobaye - Sud-Ouest (15 hj/expert inter. x 1 kUSD/hj + + 3 kUSD/transport inter. + 15 hj/expert nat x 0,4 kUSD/hj) </t>
  </si>
  <si>
    <t xml:space="preserve">Mission de terrain focalisée sur 5 Préfectures : Lobaye - Sud-Ouest, Ombella-Poko - Sud-Ouest, Membéré-Kadeï - Nord-Ouest, Kémo - Centre, Mbomou - Sud-Est (25 hj/expert inter.  x 1 kUSD/hj + + 3 kUSD/transport inter. + 25 hj/expert nat x 0,4 kUSD/hj) </t>
  </si>
  <si>
    <t xml:space="preserve">Mission de terrain focalisée sur 4 Préfectures : Haute-Koto - Nord, Basse- Kotto - Sud-Est, Mbomou - Sud-Est, Membéré-Kadeï - Nord-Ouest (20 hj/expert inter. x 1 kUSD/hj + + 3 kUSD/transport inter. + 20 hj/expert nat x 0,4 kUSD/hj) </t>
  </si>
  <si>
    <t>Préparation du projet de Loi REDD+</t>
  </si>
  <si>
    <t>Elaboration des termes de référence de l'étude et appels d'offres pour recrutement d'un juriste international spécialisé en droit de l'environnement (5 hj /experts juridique et foncier de la CN REDD+ - prise en charge sous comp 1a)</t>
  </si>
  <si>
    <t>Réunions de travail régulières avec les Députés, les membres du CES et les services et/ou Cabinet des Ministères concernés</t>
  </si>
  <si>
    <t>Promulgation de la Loi REDD+ par l'autorité ad hoc</t>
  </si>
  <si>
    <t>Rédaction d'un avant-projet de Décret par les experts juridiques de la CN REDD+, en lien avec les Commissions textes et environnement de l'AN (10 hj/expert nat de la CN REDD+ - prise en charge sous comp 1a)</t>
  </si>
  <si>
    <t>Promulgation du Décret</t>
  </si>
  <si>
    <t>Appui au fonctionnement du guichet REDD+ du FNE et suivi des projets pilotes sur le plan juridique</t>
  </si>
  <si>
    <t>Appui au fonctionnement du guichet REDD+ du FNE et mise en place ou renforcement de procédures transparentes en matière de décaissement</t>
  </si>
  <si>
    <t>Suivi des projets pilotes sous l'angle juridique, notamment en ce qui concerne le partage équitable de la rente carbone entre Etat, porteurs de projet, communautés locales et peuples autochtones</t>
  </si>
  <si>
    <t>Renforcement des capacités des acteurs concernés</t>
  </si>
  <si>
    <t>Réalisation de l’EESS</t>
  </si>
  <si>
    <t>Evaluation des résultats de l’EESS</t>
  </si>
  <si>
    <t>Elaboration des termes de référence de l’EESS</t>
  </si>
  <si>
    <t>S1</t>
  </si>
  <si>
    <t>S2</t>
  </si>
  <si>
    <t>Activités principles</t>
  </si>
  <si>
    <t>Sous activités</t>
  </si>
  <si>
    <t>Total</t>
  </si>
  <si>
    <t>Adoption des textes réglementaires sur la REDD+</t>
  </si>
  <si>
    <t>Mise en place des CIP REDD+</t>
  </si>
  <si>
    <t>TOTAL</t>
  </si>
  <si>
    <t>Mise en place du CN REDD+</t>
  </si>
  <si>
    <t>Création et fonctionnement du CN REDD+</t>
  </si>
  <si>
    <t>Création et fonctionnement du CIP REDD+</t>
  </si>
  <si>
    <t>Mise en place de la CT REDD+</t>
  </si>
  <si>
    <t>Secrétariat permanent du processus REDD+</t>
  </si>
  <si>
    <t xml:space="preserve">Interface entre les institutions internationales et les institutions nationales </t>
  </si>
  <si>
    <t>Elaboration de propositions techniques et mise en œuvre du R-PP</t>
  </si>
  <si>
    <t xml:space="preserve">Appui au fonctionnement du FNE </t>
  </si>
  <si>
    <t>Prise de disposition complémentaire pour insérer les aspects  REDD+</t>
  </si>
  <si>
    <t xml:space="preserve">Mobiliser les fonds REDD+ </t>
  </si>
  <si>
    <t>Organiser la distribution des crédits carbone entre développeurs d’actions</t>
  </si>
  <si>
    <t>Apport du Gouvernement</t>
  </si>
  <si>
    <t>Apport du FCPF</t>
  </si>
  <si>
    <t>Apport de l'UN-REDD</t>
  </si>
  <si>
    <t>Apport de l'AFD</t>
  </si>
  <si>
    <t>Consommables divers</t>
  </si>
  <si>
    <t>Préparation des matériels d'IEC avant chaque atelier (2 hj/mois d'experts IEC du CT REDD+ x 36 mois - prise en charge sous comp 1a)</t>
  </si>
  <si>
    <t>Facilitation des ateliers (1 hj/mois d'experts IEC du CT REDD+ x 36 mois - prise en charge sous comp 1a)</t>
  </si>
  <si>
    <t>Préparation du procès-verbal d'atelier et diffusion (1 hj/mois d'experts IEC du CT REDD+ x 36 mois - prise en charge sous comp 1a)</t>
  </si>
  <si>
    <t>S2 2013</t>
  </si>
  <si>
    <t>Formation préalable sur les bases du REDD+ par les experts IEC du CT REDD+ pour 2 correspondants IEC dans chaque Préfecture (5 hj/corr. x 32 corr. x  20 USD/hj)</t>
  </si>
  <si>
    <t>Formation continue sur l'actualité du REDD+ et du R-PP RCA par les experts IEC du CT REDD+ (2 hj/semestre/corr. x 32 corr. x  20 kUSD/hj)</t>
  </si>
  <si>
    <t>Facilitation des ateliers préfectoraux (2 hj/corr. x 32 corr. x 20 USD/hj)</t>
  </si>
  <si>
    <t>Vulgarisation sur le REDD+ et le R-PP à destination du grand public</t>
  </si>
  <si>
    <t>Production et dissémniation des supports de communication - émissions radio et TV, sketches, jeux pour les écoles, etc. (10 hj/mois d'experts IEC du CT REDD+ x 36 mois - prise en charge sous comp 1a)</t>
  </si>
  <si>
    <t>Consultations individuelles des personnes-clefs</t>
  </si>
  <si>
    <t>Consultations (4 hj/mois d'experts IEC du CT REDD+ x 36 mois - prise en charge sous comp 1a)</t>
  </si>
  <si>
    <t>Etude sur la production et consommation de bois énergie</t>
  </si>
  <si>
    <t xml:space="preserve">Etude sur l'agriculture itinérante non durable </t>
  </si>
  <si>
    <t xml:space="preserve">Etude sur l'élevage transhumant non durable </t>
  </si>
  <si>
    <t>Etude sur exploitation non-durable et/ou illégale de bois (service, d'oeuvre) et PFNL</t>
  </si>
  <si>
    <t>Etude sur exploitation minières artisanale et/ou industrielle (or, diamant, uranium)</t>
  </si>
  <si>
    <t>Supervision et backstopping des travaux des experts nationaux (10 hj/sous-option du Coordinateur national REDD+ + 10 hj/sous-option du Conseiller technique REDD+ - prise en charge sous comp 1a)</t>
  </si>
  <si>
    <t>Elaboration d'appels d'offres pour recrutement d'experts nationaux chargés du développement de programmes d'actions et suivi de leurs travaux</t>
  </si>
  <si>
    <t>Lancement d'appels à projets pilotes (1/sous-option)</t>
  </si>
  <si>
    <t>Approbation des activités proposées par la CT REDD+</t>
  </si>
  <si>
    <t>Consultations régionales et élaboration de propositions d'activités</t>
  </si>
  <si>
    <t>Rédaction des termes par l'expert nat. EESS de la CN REDD+ (6 hj/expert - prise en charge sous comp 1a)</t>
  </si>
  <si>
    <t>Présentation grand public des résultats de l’EESS et évaluation par les parties prenantes en audience publique (permanence en audience de 10 hj/experts x 2 experts EESS de la CN REDD+ - prise en charge sous comp 1a)</t>
  </si>
  <si>
    <t>Elaboration des termes de référence du CGES</t>
  </si>
  <si>
    <t>Mise en œuvre du CGES</t>
  </si>
  <si>
    <t>Collecte de données sur les causes/facteurs locaux de pression sur les forêts</t>
  </si>
  <si>
    <t>En parallèle, spatialisation des risques de déforestation au niveau national afin de corroborer les niveaux sous-nationaux</t>
  </si>
  <si>
    <t>Agrégation des niveaux sous-nationaux en un niveau national (démarche "bottom-up")</t>
  </si>
  <si>
    <t>Comparaison du niveau national avec le niveau régional CongoBIOM (démarche "top-down")</t>
  </si>
  <si>
    <t>Réajustement du niveau national et validation</t>
  </si>
  <si>
    <t>Création et fonctionnement de la CT REDD+</t>
  </si>
  <si>
    <t>Renforcer les capacités des agents du Groupe thématique "MNV" de la CT REDD+, AGRDF, CDF, OEFB, LACCEG, ICRA, etc. en SIG et logiciels de traitement d’image (20 hj/expert inter. x 1 kUSD/hj + + 6 kUSD/transport inter. + 20 hj/agents x 20 agents x  50 USD/hj)</t>
  </si>
  <si>
    <t>Acquérir des images satellite sur les années 1990, 2000, 2005, et 2010 auprès de la base de données nationale d’images satellite ou via des conventions de partenariat (hypothèse de fourniture gratuite des images si accord AFD/Astrium OK)</t>
  </si>
  <si>
    <t>Définir les classes d’utilisations des terres (10 hj/experts MNV de la CT REDD+ x 2 experts - prise en charge sous comp 1a)</t>
  </si>
  <si>
    <t>Etablir et suivre des placettes permanentes dans les 15 PEA et dans les forêts de savane (coût indéterminé : dépendra du schéma d'échantillonage. De façon prudente, 100 kUSD sont budgetés pour mise en place et 50 kUSD/an pour suivi)</t>
  </si>
  <si>
    <t>Activités principales</t>
  </si>
  <si>
    <t>Mise en oeuvre des orientations émanant du CN REDD+</t>
  </si>
  <si>
    <t>Organisation d'ateliers nationaux (1/mois) après chaque réunion de la CT REDD+</t>
  </si>
  <si>
    <t>Organisation d'ateliers préfectoraux (1/semestre) après chaque réunion des CIP REDD+</t>
  </si>
  <si>
    <t>Facilitation des réunions (2 hj/atelier d'experts IEC du CT REDD+ x 10 ateliers/semestre - prise en charge sous comp 1a + 2 hj/atelier de corr. Préfectoral x 10 ateliers/semestre x 20 USD/hj)</t>
  </si>
  <si>
    <t>Coûts de radiodiffusion et télédiffusion (4 kUDD/semestre pour 1 semaine/mois de spots quotidiens radio + 4 kUDD/semestre pour 1 semaine/mois de spots quotidiens TV)</t>
  </si>
  <si>
    <t>Recueil bibliographique et préparation de la mission (20 hj/juriste x 1 kUSD/hj + 5 hj/expert nat de la CT REDD+ - prise en charge sous comp 1a)</t>
  </si>
  <si>
    <t>Mission de terrain focalisée sur Bangui,  avec passage dans 2 Préfectures (à déterminer) (30 hj/expert inter. X 1 kUSD/hj + 3 kUSD/transport inter. + 30 hj/expert nat de la CT REDD+ - prise en charge sous comp 1a)</t>
  </si>
  <si>
    <t>Rédaction d'un avant-projet par les experts juridiques de la CN REDD+, en lien avec les Commissions textes et environnement de l'AN et avec backstopping du juriste international (50 hj/expert nat de la CT REDD+ - prise en charge sous comp 1a + 20 hj/juriste x 1 kUSD/hj + 3 kUSD/transport inter.)</t>
  </si>
  <si>
    <t>Rédaction des termes par l'expert nat. EESS de la CT REDD+ (6 hj/expert - prise en charge sous comp 1a)</t>
  </si>
  <si>
    <t>Préparer une formation à l'EESS (3 hj/ experts x 2 experts EESS de la CT REDD+ + 2 hj du Conseiller technique REDD+ - prise en charge sous comp 1a)</t>
  </si>
  <si>
    <t>Traitement  des informations (20 hj/ experts x 2 experts EESS de la CT REDD+ - prise en charge sous comp 1a)</t>
  </si>
  <si>
    <t>Hiérarchiser et spatialiser les impacts potentiels sociaux et environnementaux de la stratégie nationale REDD+ (10 hj/ experts x 2 experts EESS de la CT REDD+ + 10 hj du Conseiller technique REDD+ - prise en charge sous comp 1a)</t>
  </si>
  <si>
    <t>Intégration des amendements (5 hj/experts x 2 experts EESS de la CT REDD+ - prise en charge sous comp 1a)</t>
  </si>
  <si>
    <t>Formation préalable sur les bases du recueil statistique, de la modélisation et du REDD+ par les experts modélisation du CT REDD+ pour 6 correspondants modélisation dans chaque Préfecture et 8 corr. à Bangui (2 hj/corr. x 40 corr. x  20 USD/hj). Les correspondants sont de l'ICASEES ou des services agricoles ou forestiers (à déterminer selon Préfectures)</t>
  </si>
  <si>
    <t>Equipement et entretien des services centraux et Préfectoraux de l'ICASEES et autres institutions chargés des statistiques (1 ordi. fixe/Préf. à 2 kUSD/ordi + 6 moto/Préf. à 6 kUSD/moto + frais de monture à raison de 100 USD/agent/mois x 104 agents (96 en Préf. et 8 à Bangui))</t>
  </si>
  <si>
    <t>Identification des causes/facteurs ad hoc, sur la base des résultats des études prévues dans la comp 2b (20 hj/expert nat de la CT REDD+ x 2 experts modélisation - prise en charge sous comp 1a + 2 hj/corr. x 32 corr. x  20 USD/hj + transport avec 50 USD/mission/expert  nat  x 16 missions x 2 experts)</t>
  </si>
  <si>
    <t>Suivi des ateliers IIASA/CongoBIOM par les 2 experts modélisation de la CT REDD+ (1 atelier/semestre/expert x 2 experts x 5 kUSD/atelier- transport, repas, logement)</t>
  </si>
  <si>
    <t>Estimer les erreurs d’analyse via des missions de terrain (30 hj/experts MNV de la CT REDD+ x 2 experts - prise en charge sous comp 1a + 30 USD/hj x 30 hj/experts x 2 experts pour transport, repas et logement)</t>
  </si>
  <si>
    <t>Equiper en matériel Groupe thématique "MNV" de la CT REDD+, AGRDF, CDF, OEFB, LACCEG : 1 package pour chacune des cinq structures (récepteur GPS, tronçonneuses, clisimètres, relascopes, topofil, etc) à 8 kUSD/package</t>
  </si>
  <si>
    <t>Equiper en matériel Groupe thématique "MNV" de la CT REDD+, AGRDF, CDF, OEFB, LACCEG : 1 package pour chacune des cinq structures (ordinateur + licence SIG + licence de logiciel de traitement d’image) à 50 kUSDpackage</t>
  </si>
  <si>
    <t>Mener des études complémentaires pour élaborer des facteurs d’émission spécifiques : modèles allométriques, facteurs d’expansion, facteurs d’émission liés à la combustion de biomasse (20 hj/expert MNV de la CT REDD+ x 2 experts - prise en charge sous comp 1a + 15 hj d'appui technique d'experts MNV internat. x 1 kUSD/hj + 3 kUSD/transport int.)</t>
  </si>
  <si>
    <t>Faire une première collecte de données d’inventaire à pied sur l’ensemble du territoire et calculer les facteurs d’émissions par classe et sous-classe d’utilisation des terres (coût indéterminé : dépendra du schéma d'échantillonage. De façon prudente, 300 kUSD sont budgetés)</t>
  </si>
  <si>
    <t>Estimer les erreurs d’analyse via des missions de terrain avant de valider ces données (30 hj/experts MNV de la CT REDD+ x 2 experts - prise en charge sous comp 1a + 30 USD/hj/experts x 2 experts pour transport, repas et logement)</t>
  </si>
  <si>
    <t>%</t>
  </si>
  <si>
    <t xml:space="preserve">Rapport avec conclusions et recommandations présenté à la CT REDD+ et au CN REDD+ (5 hj/expert inter. x 1 kUSD/hj + 5 hj/expert nat x 1 kUSD/hj) </t>
  </si>
  <si>
    <t xml:space="preserve">Rapport avec conclusions et recommandations présenté à la CT REDD+ et au CN REDD+ (5 hj/expert inter. x 1 kUSD/hj + 5 hj/expert nat x 0,4 kUSD/hj) </t>
  </si>
  <si>
    <t xml:space="preserve">Rapport avec conclusions et recommandations présenté à la CT REDD+ et au CN REDD+ (5 hj/expert inter. x 1kUSD/hj + 5 hj/expert nat X 0,4 kUSD/hj) </t>
  </si>
  <si>
    <t xml:space="preserve">Validation, invalidation ou reformulation des sous-options par le CN REDD+ après avis technique de la CT REDD+ </t>
  </si>
  <si>
    <t>Création des CN, CIP et CT REDD+ par Décret présidentiel</t>
  </si>
  <si>
    <t>Rapport d'étude avec conclusions et recommandations présenté à la CT REDD+ et au CN REDD+</t>
  </si>
  <si>
    <t xml:space="preserve">Validation de principe, invalidation ou reformulation de l'avant-projet par le CN REDD+ après avis technique de la CT REDD+ </t>
  </si>
  <si>
    <t>Termes de référence présentés à la CT REDD+ et au CN REDD+</t>
  </si>
  <si>
    <t>Rapport d'EESS avec conclusions et recommandations présenté à la CT REDD+ et au CN REDD+ (10 hj/ experts x 2 experts EESS de la CT REDD+ + 10 hj du Conseiller technique REDD+ - prise en charge sous comp 1a)</t>
  </si>
  <si>
    <t xml:space="preserve">Validation, invalidation ou reformulation des  termes de référence par le CN REDD+ après avis technique de la CT REDD+ </t>
  </si>
  <si>
    <t>Sorties des niveaux de référence sous -nationaux préliminaires et rapport d'exécution avec conclusions et recommandations présenté à la CT REDD+ et au CN REDD+</t>
  </si>
  <si>
    <t xml:space="preserve">Sortie du niveau de référence national et rapport d'exécution avec conclusions et recommandations présenté à la CT REDD+ et au CN REDD+, en vue de la validation du </t>
  </si>
  <si>
    <t>Sortie d'une carte nationale des risques de déforestation et rapport d'exécution avec conclusions et recommandations présenté à la CT REDD+ et au CN REDD+</t>
  </si>
  <si>
    <t xml:space="preserve">Recrutement des ONG locales enfin d'appuyer la coordination technique dans les consultations des parties prenantes ( 2hj/mois x 2mois + 2 experts IEC du CT REDD+ - prise en charge  sous comp 1a) </t>
  </si>
  <si>
    <t>TOTAL COMP 1C</t>
  </si>
  <si>
    <t>Préparation des matériels d'IEC avant chaque atelier (confection des banderoles + achat des materiels didactiques 50persx60USD  )</t>
  </si>
  <si>
    <t>Prise en charge repas &amp; transport des participants (50 part./atelier x 20 USD/part. x 10 ateliers)</t>
  </si>
  <si>
    <t>Organisation d'ateliers nationaux (2/mois) suite de processus de consultation</t>
  </si>
  <si>
    <t>Multiplication des textes ( Code foncier, RPP et agropastoral)</t>
  </si>
  <si>
    <t>Elaboration de 13 termes de référence et appels d'offres pour recrutement de deux experts nationaux chargés du développement d'un programme d'actions pour chaque sous-option (2 hj/appel d'offre du Coordinateur national REDD+ + 2 hj/appel d'offre du Conseiller technique REDD+ - prise en charge sous comp 1a)</t>
  </si>
  <si>
    <t>Développement des 13 programmes d'actions (1/sous-option)</t>
  </si>
  <si>
    <t xml:space="preserve">Recueil bibliographique et mission de terrain (20 hj/expert nat. x 2 experts/sous-option x 13 sous-options x 0,4 kUSD/hj) </t>
  </si>
  <si>
    <t xml:space="preserve">Rapports avec conclusions et recommandations présentés à la CT REDD+ et au CN REDD+ (5 hj/expert nat. x 2 experts/sous-option x 13 sous-options x 0,4 kUSD/hj) </t>
  </si>
  <si>
    <t>Elaboration de 13 termes de référence et appels à projets pilotes sur chaque sous-option (2 hj/appel d'offre du Coordinateur national REDD-plus  + 2 hj/appel d'offre du Conseiller technique REDD+ - prise en charge sous comp 1a)</t>
  </si>
  <si>
    <t>Analyse et formation sur la Gouvernance</t>
  </si>
  <si>
    <t xml:space="preserve">Refflexion au niveau sous regional dans le cadre du niveau de reference </t>
  </si>
  <si>
    <t>Assurer une formation à l'EESS pour les acteurs basés en province lors d'une réunion de chaque CIP REDD+ (1 hj/ experts x 2 experts EESS de la CT REDD+ - prise en charge sous comp 1a + 8 kUSD/formation pour repas et transport des participants/ CIPx3 CIP))</t>
  </si>
  <si>
    <t>Total KUSD</t>
  </si>
  <si>
    <t>Indemnité mensuelle d'un conseiller technique international (10 kUSD/mois)</t>
  </si>
  <si>
    <t>Sélection des offres (en moyenne 4/semestre entre juin 2012 et décembre 2013) et attribution d'une subvention de 200 kUSD/projet x 3</t>
  </si>
  <si>
    <t>Option stratégique 4 : Renforcer les institutions et la gouvernance (etant une action de renforcement de capacite accredite de 200 kUSDest comptabilisee dans les activites sous financement FCPF)</t>
  </si>
  <si>
    <t>organisation d' une universite d' ete Analyse et de partage d' experience la modélisation dans la phase d'ajustement des niveaux de référence sous-nationaux  et nationaux ( 2 eme semestre 2012) / ( les 10 pays de la sous region sont invites 2 representants par pays ainsi que bien d' autres parties prenantes et des organismes)</t>
  </si>
  <si>
    <t>Consultation des parties prenantes pour le reste des prefectures de la RCA</t>
  </si>
  <si>
    <t>Frais de communication  (0,5 kUSD/semestre/CIP x 3 CIP)</t>
  </si>
  <si>
    <t>Validation, invalidation ou reformulation des termes de référence par le CN REDD+ après avis technique de la CT REDD+ et avis du CIP REDD+</t>
  </si>
  <si>
    <t>Indemnité mensuelle des 16 membres (154,2 kUSD/semestre)</t>
  </si>
  <si>
    <t>Transport &amp; logement pour réunions (7 kUSD/réunion/CIP x 3 CIP)</t>
  </si>
  <si>
    <t>S1 2014</t>
  </si>
  <si>
    <t>S2 2014</t>
  </si>
  <si>
    <t xml:space="preserve">Mise en placed' un système de suivi permettant d’évaluer les impacts socio-économique des activités REDD+. </t>
  </si>
  <si>
    <t xml:space="preserve">Une étude complémentaire sera réalisée afin d’amender les normes déjà existantes les critères et indicateurs pertinents d’impact socio-économique des activités REDD+. La République centrafricaine a </t>
  </si>
  <si>
    <t>Elaboration des Termes de référence d'un plan de suivi permettant d' évaluer les differents impacts au niveau de la biodiversité, de l’état des sols, des ressources en eau, des paysages, des conditions de développement socio-économique local, des droits de l’Homme, de la bonne gouvernance (5 hj /experts Intern et national de la CN REDD+ - 50 hj/expert nat de la CT REDD+ - prise en charge sous comp 1a + 20 hj/consultant x 2 kUSD/hj + 3 kUSD/transport inter )</t>
  </si>
  <si>
    <t>Sélection du consultant et lancement de l'étude</t>
  </si>
  <si>
    <t>Mission de terrain focalisée sur Bangui,  avec passage dans des Préfectures (à déterminer) (30 hj/expert inter. X 1 kUSD/hj + 3 kUSD/transport inter. + 30 hj/expert nat de la CT REDD+ - prise en charge sous comp 1a)</t>
  </si>
  <si>
    <t>Elaboration des termes de référence de l'étude et appels d'offres pour recrutement d'un consultant international spécialisé en environnement (5 hj /experts juridique et foncier de la CN REDD+ - prise en charge sous comp 1a)</t>
  </si>
  <si>
    <t>Recueil bibliographique et préparation de la mission (20 hj/consultant x 1 kUSD/hj + 5 hj/expert nat de la CT REDD+ - prise en charge sous comp 1a)</t>
  </si>
  <si>
    <t>Une étude afin d’adapter les inventaires écologiques des plans d’aménagement à un suivi des impacts des actions REDD+ sur la biodiversité, l’état des sols, le régime hydrique, etc.</t>
  </si>
  <si>
    <t>Apport de FEM/BM</t>
  </si>
  <si>
    <t>Elaboration des termes de référence de l'étude et appels d'offres pour recrutement d'un consultant international (5 hj /experts de la CN REDD+ - prise en charge sous comp 1a)</t>
  </si>
  <si>
    <t>Achat et entretien d'équipements (deux ordinateurs postes fixes et deux ordinateur portable, un copieur, un appareil de réluire et un vidéo projecteur)</t>
  </si>
  <si>
    <t>Fourniture et installation VSAT internet et acquisition  de deux GPS</t>
  </si>
  <si>
    <t xml:space="preserve">Achat et entretien d'équipements (3 ordi. fixe, 4 ordi. portables, 3 imprimantes) </t>
  </si>
  <si>
    <t>Acquisition de bureau et armoire pour la Coordination Technique</t>
  </si>
  <si>
    <t>Un seminaire d'information avec toutes les parties prenantes au niveaux local, préfectoral et national.</t>
  </si>
  <si>
    <t>Préparation des matériels du seminaire (2 hj d'experts IEC du CT REDD+  - prise en charge sous comp 1a)</t>
  </si>
  <si>
    <t>Préparation du procès-verbal d'atelier et diffusion (1 hj d'experts IEC du CT REDD+  - prise en charge sous comp 1a)</t>
  </si>
  <si>
    <t>Facilitation des ateliers (1 hj/mois d'experts IEC du CT REDD+ - prise en charge sous comp 1a)</t>
  </si>
  <si>
    <t>Assurer une formation à l'EESS pour les membres du CN REDD+  (1 hj/ experts/formation x 2 experts EESS de la CT REDD+ - prise en charge sous comp 1a + 10,2kUSD/formation pour CN REDD+ )</t>
  </si>
  <si>
    <t>Etude détaillée sur les facteurs et les agents du déboisement et de la dégradation forestière, notamment une analyse du rôle de l’exploitation forestière industrielle en tant que facteur de déforestation et de dégradation des forêts</t>
  </si>
  <si>
    <t xml:space="preserve">Mission de terrain focalisée sur 3 Préfectures : Ombella Poko - Sud-Ouest, de Mbomou - Sud-Est, de Ouham - Nord (15 hj/expert inter. x 1 kUSD/hj + 3 kUSD/transport inter. + 15 hj/experts nat x 10,5 kUSD/hj) </t>
  </si>
  <si>
    <t>Apport du FEM/BM</t>
  </si>
  <si>
    <t>Programme REDD+ intégré dans la région forestière du sud-ouest
de la République Centrafricaine</t>
  </si>
  <si>
    <t>Apiculture améliorée
et reforestation
autour de la Forêt
de Bagandou</t>
  </si>
  <si>
    <t>contribuer à la préservation biologique de la forêt de Bagandou en République Centrafricaine et à la réduction de la pauvreté dans les ménages environnants, à travers la promotion de l’apiculture améliorée et la restauration des sites forestiers
dégradés avec les essences mellifères et fruitières.</t>
  </si>
  <si>
    <t>contribuer à la mise en oeuvre de la stratégie nationale REDD+ de la République Centrafricaine efficace en terme administratif, économique, social et écologique. Cette stratégie a pour but de lutter contre la déforestation et la dégradation et de promouvoir la restauration desécosystèmes forestiers de manière à contribuer à la lutte contre le changement climatique et à fournir
différents autres bénéfices socio-économiques et environnementaux.</t>
  </si>
  <si>
    <t>contribuer à la restauration et au maintien de la  biodiversité et des écosystèmes forestiers en République Centrafricaine, à travers la restauration de 50 ha de superficies dégradées dans la RBBL.</t>
  </si>
  <si>
    <t>Le projet contribue à la gestion durable des ressources naturelles à travers la foresterie communautaire et stimule a la mise en place légale de quatre forêts communautaires en RCA. De plus, il assure l’exploitation durable des ressources forestières dans les zones d’intervention du projet afin de réduire la pauvreté.</t>
  </si>
  <si>
    <t>Elaborer en détail le plan d’action national de MNV et surveillance des forêts</t>
  </si>
  <si>
    <t>Gap</t>
  </si>
  <si>
    <t xml:space="preserve">Renforcement de capacite specifique pour une bonne gouvernance ( organisation d' une universite d' ete sur la question en 1 semestre de 2013) </t>
  </si>
  <si>
    <t>Frais de communication  (5 kUSD/semestre)</t>
  </si>
  <si>
    <t xml:space="preserve">  </t>
  </si>
  <si>
    <t xml:space="preserve">Entretien, lubrifiants et carburant </t>
  </si>
  <si>
    <t>Frais de communication  (2 kUSD/semestre)</t>
  </si>
  <si>
    <t>Organisation d'un séminaire d'information (d'une large campagne sensibilisation) avec les partries prenantes (aux niveaux local, préfectoral et national etc…)</t>
  </si>
  <si>
    <t>Prise en charge repas &amp; transport des participants (50 part./atelier x 20 USD/part. x 1 atelier/sem./Préf. X 16 Préf. )</t>
  </si>
  <si>
    <t>Prise en charge repas &amp; transport des participants (50 part./atelier x 20 USD/part. x 10 atelier/semestre )</t>
  </si>
  <si>
    <t>Appui d'artistes, animateurs radio, spécialiste en comm pour préparer les supports de communication (4 hj/semestre d'experts comm ou artistes X 0,2 USD/hj)</t>
  </si>
  <si>
    <t>Collecte des informations dans les 16 Préfectures avec mission de 2 jours par Préfecture ou PCA (36 hj/ experts x 2 société Civile x 2 experts EESS de la CT REDD+  - prise en charge sous comp 1a + transport avec 50 USD/mission/expert x 18 missions x 2 experts)</t>
  </si>
  <si>
    <t>Repas pour réunions ordinaires / extraordinaires (1 kUSD/réunion)</t>
  </si>
  <si>
    <t>Transport pour réunions ordinaires / extraordinaires (6 kUSD/réunion)</t>
  </si>
  <si>
    <t>Repas pour réunions ordinaires / extraordinaires (6 kUSD/réunion/CIP x 3 CIP)</t>
  </si>
  <si>
    <t>Coordination d'activités (achat &amp; entretienVéhicules 4x4 avec Treuil (2) : 82 kUSD/4x4 x 2 4x4)</t>
  </si>
  <si>
    <t>Repas pour réunions ordinaires / extraordinaires (1 kUSD/semestre)</t>
  </si>
  <si>
    <t>Prise en charge repas &amp; transport des participants (50 part./atelier x30 USD/part. x 1 atelier/mois)</t>
  </si>
  <si>
    <r>
      <t>1</t>
    </r>
    <r>
      <rPr>
        <vertAlign val="superscript"/>
        <sz val="9"/>
        <rFont val="Arial"/>
        <family val="2"/>
      </rPr>
      <t>ère</t>
    </r>
    <r>
      <rPr>
        <sz val="9"/>
        <rFont val="Arial"/>
        <family val="2"/>
      </rPr>
      <t xml:space="preserve"> évaluation par la CT REDD+ et le CN REDD+</t>
    </r>
  </si>
  <si>
    <r>
      <t>1</t>
    </r>
    <r>
      <rPr>
        <vertAlign val="superscript"/>
        <sz val="9"/>
        <rFont val="Arial"/>
        <family val="2"/>
      </rPr>
      <t>ère</t>
    </r>
    <r>
      <rPr>
        <sz val="9"/>
        <rFont val="Arial"/>
        <family val="2"/>
      </rPr>
      <t xml:space="preserve"> évaluation par la CT REDD+ et le CN REDD+  et approbation le cas échéant</t>
    </r>
  </si>
  <si>
    <t>Gestion et restauration
participative des
paysages forestiers
dégradés de la
Réserve de Biosphère-Basse Lobaye</t>
  </si>
  <si>
    <t>Promotion de la
foresterie communautaire en République
Centrafricaine</t>
  </si>
  <si>
    <t>S1 2015</t>
  </si>
  <si>
    <t>S2 2015</t>
  </si>
  <si>
    <t>les projets pilote à promouvoir</t>
  </si>
  <si>
    <t>projets pilote à promouvoir, tels qu’ils résultent des discussions de l’atelier de validation du R-PP d’octobre 2012, dans le cadre de la préparation à la REDD+, tout en indiquant le mode de sélection de ces projets, les types de projets à promouvoir, les acteurs éligibles pour l’exécution de ces projets et les modalités de financement.</t>
  </si>
  <si>
    <t>Apport du PFBC/BAD</t>
  </si>
  <si>
    <t>TOTAL COMP 1B</t>
  </si>
  <si>
    <t>Apport de FFEM/AFD/UE</t>
  </si>
  <si>
    <t>Apport du FFEM/UE/AFD</t>
  </si>
  <si>
    <t>Apport du FFEM/AFD/UE</t>
  </si>
  <si>
    <t>Apport du PFBC/BAD/FAO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</si>
</sst>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t&quot;$&quot;#,##0_);\(\t&quot;$&quot;#,##0\)"/>
    <numFmt numFmtId="173" formatCode="\t&quot;$&quot;#,##0_);[Red]\(\t&quot;$&quot;#,##0\)"/>
    <numFmt numFmtId="174" formatCode="\t&quot;$&quot;#,##0.00_);\(\t&quot;$&quot;#,##0.00\)"/>
    <numFmt numFmtId="175" formatCode="\t&quot;$&quot;#,##0.00_);[Red]\(\t&quot;$&quot;#,##0.00\)"/>
    <numFmt numFmtId="176" formatCode="&quot;Vrai&quot;;&quot;Vrai&quot;;&quot;Faux&quot;"/>
    <numFmt numFmtId="177" formatCode="&quot;Actif&quot;;&quot;Actif&quot;;&quot;Inactif&quot;"/>
    <numFmt numFmtId="178" formatCode="0.0"/>
    <numFmt numFmtId="179" formatCode="0.0%"/>
    <numFmt numFmtId="180" formatCode="[$€-2]\ #,##0.00_);[Red]\([$€-2]\ #,##0.00\)"/>
    <numFmt numFmtId="181" formatCode="#,##0.0"/>
  </numFmts>
  <fonts count="46">
    <font>
      <sz val="10"/>
      <name val="Arial"/>
      <family val="0"/>
    </font>
    <font>
      <sz val="8"/>
      <name val="Arial"/>
      <family val="0"/>
    </font>
    <font>
      <b/>
      <sz val="9"/>
      <name val="Arial"/>
      <family val="2"/>
    </font>
    <font>
      <sz val="9"/>
      <name val="Arial"/>
      <family val="0"/>
    </font>
    <font>
      <sz val="9"/>
      <name val="Courier New"/>
      <family val="3"/>
    </font>
    <font>
      <b/>
      <sz val="12"/>
      <name val="Arial"/>
      <family val="2"/>
    </font>
    <font>
      <sz val="9"/>
      <color indexed="10"/>
      <name val="Arial"/>
      <family val="2"/>
    </font>
    <font>
      <u val="single"/>
      <sz val="10"/>
      <color indexed="12"/>
      <name val="Arial"/>
      <family val="0"/>
    </font>
    <font>
      <u val="single"/>
      <sz val="10"/>
      <color indexed="36"/>
      <name val="Arial"/>
      <family val="0"/>
    </font>
    <font>
      <sz val="12"/>
      <name val="Arial"/>
      <family val="2"/>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ck"/>
      <right style="thin"/>
      <top style="thick"/>
      <bottom>
        <color indexed="63"/>
      </bottom>
    </border>
    <border>
      <left>
        <color indexed="63"/>
      </left>
      <right style="thin"/>
      <top style="thick"/>
      <bottom style="thin"/>
    </border>
    <border>
      <left style="thin"/>
      <right style="thin"/>
      <top style="thick"/>
      <bottom style="thin"/>
    </border>
    <border>
      <left style="thin"/>
      <right style="thick"/>
      <top style="thick"/>
      <bottom style="thin"/>
    </border>
    <border>
      <left style="thick"/>
      <right style="thin"/>
      <top>
        <color indexed="63"/>
      </top>
      <bottom>
        <color indexed="63"/>
      </bottom>
    </border>
    <border>
      <left style="thin"/>
      <right style="thick"/>
      <top style="thin"/>
      <bottom style="thin"/>
    </border>
    <border>
      <left style="thick"/>
      <right style="thin"/>
      <top>
        <color indexed="63"/>
      </top>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3">
    <xf numFmtId="0" fontId="0" fillId="0" borderId="0" xfId="0" applyAlignment="1">
      <alignment/>
    </xf>
    <xf numFmtId="0" fontId="2" fillId="0" borderId="0" xfId="0" applyFont="1" applyBorder="1" applyAlignment="1">
      <alignment vertical="top" wrapText="1"/>
    </xf>
    <xf numFmtId="0" fontId="3" fillId="0" borderId="0" xfId="0" applyFont="1" applyBorder="1" applyAlignment="1">
      <alignment/>
    </xf>
    <xf numFmtId="0" fontId="3" fillId="0" borderId="0" xfId="0" applyFont="1" applyBorder="1" applyAlignment="1">
      <alignment vertical="top" wrapText="1"/>
    </xf>
    <xf numFmtId="0" fontId="2" fillId="0" borderId="0" xfId="0" applyFont="1" applyBorder="1" applyAlignment="1">
      <alignment/>
    </xf>
    <xf numFmtId="0" fontId="3" fillId="0" borderId="0" xfId="0" applyFont="1" applyBorder="1" applyAlignment="1">
      <alignment/>
    </xf>
    <xf numFmtId="0" fontId="0" fillId="0" borderId="0" xfId="0" applyFont="1" applyAlignment="1">
      <alignment/>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3" fillId="0" borderId="10" xfId="0" applyFont="1" applyBorder="1" applyAlignment="1">
      <alignment vertical="top" wrapText="1"/>
    </xf>
    <xf numFmtId="0" fontId="3" fillId="0" borderId="10" xfId="0" applyFont="1" applyBorder="1" applyAlignment="1">
      <alignment horizontal="right" vertical="top" wrapText="1"/>
    </xf>
    <xf numFmtId="0" fontId="3" fillId="0" borderId="10" xfId="0" applyFont="1" applyBorder="1" applyAlignment="1">
      <alignment horizontal="justify" vertical="top" wrapText="1"/>
    </xf>
    <xf numFmtId="0" fontId="3" fillId="0" borderId="10" xfId="0" applyFont="1" applyFill="1" applyBorder="1" applyAlignment="1">
      <alignment vertical="center" wrapText="1"/>
    </xf>
    <xf numFmtId="0" fontId="3" fillId="0" borderId="10" xfId="0" applyFont="1" applyFill="1" applyBorder="1" applyAlignment="1">
      <alignment horizontal="justify" vertical="top" wrapText="1"/>
    </xf>
    <xf numFmtId="178" fontId="3" fillId="0" borderId="0" xfId="0" applyNumberFormat="1" applyFont="1" applyBorder="1" applyAlignment="1">
      <alignment/>
    </xf>
    <xf numFmtId="178" fontId="2" fillId="0" borderId="10" xfId="0" applyNumberFormat="1" applyFont="1" applyBorder="1" applyAlignment="1">
      <alignment horizontal="right" vertical="center" wrapText="1"/>
    </xf>
    <xf numFmtId="178" fontId="3" fillId="0" borderId="10" xfId="0" applyNumberFormat="1" applyFont="1" applyBorder="1" applyAlignment="1">
      <alignment horizontal="right" vertical="center" wrapText="1"/>
    </xf>
    <xf numFmtId="178" fontId="3" fillId="0" borderId="10" xfId="0" applyNumberFormat="1" applyFont="1" applyFill="1" applyBorder="1" applyAlignment="1">
      <alignment horizontal="right" vertical="center" wrapText="1"/>
    </xf>
    <xf numFmtId="0" fontId="0" fillId="0" borderId="0" xfId="0" applyBorder="1" applyAlignment="1">
      <alignment/>
    </xf>
    <xf numFmtId="3" fontId="0" fillId="0" borderId="0" xfId="0" applyNumberFormat="1" applyBorder="1" applyAlignment="1">
      <alignment/>
    </xf>
    <xf numFmtId="0" fontId="3" fillId="0" borderId="10" xfId="0" applyFont="1" applyBorder="1" applyAlignment="1">
      <alignment horizontal="right" vertical="center" wrapText="1"/>
    </xf>
    <xf numFmtId="0" fontId="3" fillId="0" borderId="10" xfId="0" applyFont="1" applyFill="1" applyBorder="1" applyAlignment="1">
      <alignment horizontal="right" vertical="center" wrapText="1"/>
    </xf>
    <xf numFmtId="178" fontId="2" fillId="0" borderId="10"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0" fontId="2" fillId="0" borderId="10" xfId="0" applyFont="1" applyFill="1" applyBorder="1" applyAlignment="1">
      <alignment horizontal="center" vertical="top" wrapText="1"/>
    </xf>
    <xf numFmtId="178" fontId="2" fillId="0" borderId="0" xfId="0" applyNumberFormat="1" applyFont="1" applyBorder="1" applyAlignment="1">
      <alignment/>
    </xf>
    <xf numFmtId="178" fontId="2" fillId="0" borderId="0" xfId="0" applyNumberFormat="1" applyFont="1" applyBorder="1" applyAlignment="1">
      <alignment vertical="top" wrapText="1"/>
    </xf>
    <xf numFmtId="0" fontId="9" fillId="0" borderId="0" xfId="0" applyFont="1" applyBorder="1" applyAlignment="1">
      <alignment/>
    </xf>
    <xf numFmtId="0" fontId="3" fillId="0" borderId="10" xfId="0" applyFont="1" applyFill="1" applyBorder="1" applyAlignment="1">
      <alignment horizontal="left" vertical="top" wrapText="1"/>
    </xf>
    <xf numFmtId="0" fontId="0" fillId="0" borderId="10" xfId="0" applyFont="1" applyFill="1" applyBorder="1" applyAlignment="1">
      <alignment horizontal="justify"/>
    </xf>
    <xf numFmtId="0" fontId="0" fillId="33" borderId="10" xfId="0" applyFill="1" applyBorder="1" applyAlignment="1">
      <alignment/>
    </xf>
    <xf numFmtId="178" fontId="3" fillId="0" borderId="0" xfId="0" applyNumberFormat="1" applyFont="1" applyBorder="1" applyAlignment="1">
      <alignment vertical="top" wrapText="1"/>
    </xf>
    <xf numFmtId="3" fontId="0" fillId="33" borderId="10" xfId="0" applyNumberFormat="1" applyFill="1" applyBorder="1" applyAlignment="1">
      <alignment/>
    </xf>
    <xf numFmtId="178" fontId="0" fillId="33" borderId="10" xfId="0" applyNumberFormat="1" applyFill="1" applyBorder="1" applyAlignment="1">
      <alignment/>
    </xf>
    <xf numFmtId="0" fontId="3" fillId="0" borderId="11" xfId="0" applyFont="1" applyBorder="1" applyAlignment="1">
      <alignment vertical="top" wrapText="1"/>
    </xf>
    <xf numFmtId="0" fontId="45" fillId="0" borderId="0" xfId="0" applyFont="1" applyBorder="1" applyAlignment="1">
      <alignment vertical="top" wrapText="1"/>
    </xf>
    <xf numFmtId="0" fontId="3" fillId="0" borderId="10" xfId="0" applyFont="1" applyFill="1" applyBorder="1" applyAlignment="1">
      <alignment horizontal="right" vertical="top" wrapText="1"/>
    </xf>
    <xf numFmtId="0" fontId="3" fillId="0" borderId="10" xfId="0" applyFont="1" applyFill="1" applyBorder="1" applyAlignment="1">
      <alignment/>
    </xf>
    <xf numFmtId="0" fontId="4" fillId="0" borderId="10" xfId="0" applyFont="1" applyFill="1" applyBorder="1" applyAlignment="1">
      <alignment horizontal="right" vertical="top" wrapText="1"/>
    </xf>
    <xf numFmtId="0" fontId="3" fillId="0" borderId="10" xfId="0" applyFont="1" applyFill="1" applyBorder="1" applyAlignment="1">
      <alignment vertical="top" wrapText="1"/>
    </xf>
    <xf numFmtId="0" fontId="6" fillId="0" borderId="10" xfId="0" applyFont="1" applyFill="1" applyBorder="1" applyAlignment="1">
      <alignment horizontal="right" vertical="center" wrapText="1"/>
    </xf>
    <xf numFmtId="0" fontId="2" fillId="0" borderId="10" xfId="0" applyFont="1" applyFill="1" applyBorder="1" applyAlignment="1">
      <alignment vertical="top" wrapText="1"/>
    </xf>
    <xf numFmtId="0" fontId="3" fillId="0" borderId="0" xfId="0" applyFont="1" applyFill="1" applyBorder="1" applyAlignment="1">
      <alignment horizontal="right" vertical="center"/>
    </xf>
    <xf numFmtId="0" fontId="3" fillId="0" borderId="10" xfId="0" applyFont="1" applyFill="1" applyBorder="1" applyAlignment="1">
      <alignment/>
    </xf>
    <xf numFmtId="0" fontId="2" fillId="0" borderId="10" xfId="0" applyFont="1" applyFill="1" applyBorder="1" applyAlignment="1">
      <alignment horizontal="right" vertical="center" wrapText="1"/>
    </xf>
    <xf numFmtId="1" fontId="3" fillId="0" borderId="10" xfId="0" applyNumberFormat="1" applyFont="1" applyFill="1" applyBorder="1" applyAlignment="1">
      <alignment horizontal="right" vertical="center" wrapText="1"/>
    </xf>
    <xf numFmtId="0" fontId="3" fillId="0" borderId="1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justify" vertical="top" wrapText="1"/>
    </xf>
    <xf numFmtId="178" fontId="3" fillId="0" borderId="0" xfId="0" applyNumberFormat="1" applyFont="1" applyFill="1" applyBorder="1" applyAlignment="1">
      <alignment horizontal="right" vertical="center"/>
    </xf>
    <xf numFmtId="0" fontId="3" fillId="0" borderId="12" xfId="0" applyFont="1" applyFill="1" applyBorder="1" applyAlignment="1">
      <alignment horizontal="left" vertical="center" wrapText="1"/>
    </xf>
    <xf numFmtId="178" fontId="3" fillId="0" borderId="10" xfId="0" applyNumberFormat="1" applyFont="1" applyFill="1" applyBorder="1" applyAlignment="1">
      <alignment horizontal="right" vertical="center"/>
    </xf>
    <xf numFmtId="0" fontId="3" fillId="0" borderId="10" xfId="0" applyFont="1" applyFill="1" applyBorder="1" applyAlignment="1">
      <alignment horizontal="right" vertical="center"/>
    </xf>
    <xf numFmtId="0" fontId="2" fillId="33" borderId="10" xfId="0" applyFont="1" applyFill="1" applyBorder="1" applyAlignment="1">
      <alignment horizontal="center" vertical="top" wrapText="1"/>
    </xf>
    <xf numFmtId="0" fontId="2" fillId="33" borderId="10" xfId="0" applyFont="1" applyFill="1" applyBorder="1" applyAlignment="1">
      <alignment vertical="top" wrapText="1"/>
    </xf>
    <xf numFmtId="0" fontId="3" fillId="33" borderId="10" xfId="0" applyFont="1" applyFill="1" applyBorder="1" applyAlignment="1">
      <alignment horizontal="justify" vertical="top" wrapText="1"/>
    </xf>
    <xf numFmtId="0" fontId="3" fillId="33" borderId="10" xfId="0" applyFont="1" applyFill="1" applyBorder="1" applyAlignment="1">
      <alignment horizontal="right" vertical="top" wrapText="1"/>
    </xf>
    <xf numFmtId="0" fontId="2" fillId="33" borderId="10" xfId="0" applyFont="1" applyFill="1" applyBorder="1" applyAlignment="1">
      <alignment horizontal="right" vertical="top" wrapText="1"/>
    </xf>
    <xf numFmtId="0" fontId="3" fillId="33" borderId="10" xfId="0" applyFont="1" applyFill="1" applyBorder="1" applyAlignment="1">
      <alignment vertical="top" wrapText="1"/>
    </xf>
    <xf numFmtId="0" fontId="3" fillId="33" borderId="10" xfId="0" applyFont="1" applyFill="1" applyBorder="1" applyAlignment="1">
      <alignment horizontal="right" vertical="center" wrapText="1"/>
    </xf>
    <xf numFmtId="178" fontId="3" fillId="33" borderId="10" xfId="0" applyNumberFormat="1" applyFont="1" applyFill="1" applyBorder="1" applyAlignment="1">
      <alignment horizontal="right" vertical="center" wrapText="1"/>
    </xf>
    <xf numFmtId="0" fontId="4" fillId="33" borderId="10" xfId="0" applyFont="1" applyFill="1" applyBorder="1" applyAlignment="1">
      <alignment horizontal="right" vertical="center" wrapText="1"/>
    </xf>
    <xf numFmtId="178" fontId="2" fillId="33" borderId="10" xfId="0" applyNumberFormat="1" applyFont="1" applyFill="1" applyBorder="1" applyAlignment="1">
      <alignment horizontal="right" vertical="center" wrapText="1"/>
    </xf>
    <xf numFmtId="0" fontId="2" fillId="33" borderId="10" xfId="0" applyFont="1" applyFill="1" applyBorder="1" applyAlignment="1">
      <alignment horizontal="right" vertical="center" wrapText="1"/>
    </xf>
    <xf numFmtId="0" fontId="3" fillId="33" borderId="10" xfId="0" applyFont="1" applyFill="1" applyBorder="1" applyAlignment="1">
      <alignment vertical="center" wrapText="1"/>
    </xf>
    <xf numFmtId="3" fontId="3" fillId="33" borderId="10" xfId="0" applyNumberFormat="1" applyFont="1" applyFill="1" applyBorder="1" applyAlignment="1">
      <alignment horizontal="right" vertical="center" wrapText="1"/>
    </xf>
    <xf numFmtId="3" fontId="2" fillId="33" borderId="10" xfId="0" applyNumberFormat="1" applyFont="1" applyFill="1" applyBorder="1" applyAlignment="1">
      <alignment horizontal="right" vertical="center" wrapText="1"/>
    </xf>
    <xf numFmtId="0" fontId="3" fillId="33" borderId="11" xfId="0" applyFont="1" applyFill="1" applyBorder="1" applyAlignment="1">
      <alignment vertical="top" wrapText="1"/>
    </xf>
    <xf numFmtId="0" fontId="3" fillId="33" borderId="10" xfId="0" applyFont="1" applyFill="1" applyBorder="1" applyAlignment="1">
      <alignment/>
    </xf>
    <xf numFmtId="178" fontId="0" fillId="33" borderId="10" xfId="0" applyNumberFormat="1" applyFont="1" applyFill="1" applyBorder="1" applyAlignment="1">
      <alignment/>
    </xf>
    <xf numFmtId="0" fontId="0" fillId="33" borderId="10" xfId="0" applyFont="1" applyFill="1" applyBorder="1" applyAlignment="1">
      <alignment horizontal="justify"/>
    </xf>
    <xf numFmtId="0" fontId="0" fillId="0" borderId="10" xfId="0" applyFont="1" applyFill="1" applyBorder="1" applyAlignment="1">
      <alignment horizontal="justify" vertical="center"/>
    </xf>
    <xf numFmtId="0" fontId="0" fillId="33" borderId="10" xfId="0" applyFont="1" applyFill="1" applyBorder="1" applyAlignment="1">
      <alignment horizontal="justify" vertical="center"/>
    </xf>
    <xf numFmtId="0" fontId="0" fillId="33" borderId="10" xfId="0" applyFont="1" applyFill="1" applyBorder="1" applyAlignment="1">
      <alignment/>
    </xf>
    <xf numFmtId="0" fontId="3" fillId="33" borderId="10" xfId="0" applyFont="1" applyFill="1" applyBorder="1" applyAlignment="1">
      <alignment horizontal="right" vertical="top" wrapText="1"/>
    </xf>
    <xf numFmtId="0" fontId="5" fillId="33" borderId="10" xfId="0" applyFont="1" applyFill="1" applyBorder="1" applyAlignment="1">
      <alignment horizontal="center"/>
    </xf>
    <xf numFmtId="178" fontId="3" fillId="33" borderId="10" xfId="0" applyNumberFormat="1" applyFont="1" applyFill="1" applyBorder="1" applyAlignment="1">
      <alignment horizontal="right" vertical="top" wrapText="1"/>
    </xf>
    <xf numFmtId="0" fontId="0" fillId="33" borderId="0" xfId="0" applyFill="1" applyBorder="1" applyAlignment="1">
      <alignment/>
    </xf>
    <xf numFmtId="0" fontId="5" fillId="33" borderId="13" xfId="0" applyFont="1" applyFill="1" applyBorder="1" applyAlignment="1">
      <alignment horizontal="center"/>
    </xf>
    <xf numFmtId="0" fontId="0" fillId="0" borderId="11" xfId="0" applyBorder="1" applyAlignment="1">
      <alignment/>
    </xf>
    <xf numFmtId="3" fontId="5" fillId="33" borderId="13" xfId="0" applyNumberFormat="1" applyFont="1" applyFill="1" applyBorder="1" applyAlignment="1">
      <alignment horizontal="center" vertical="top" wrapText="1"/>
    </xf>
    <xf numFmtId="3" fontId="5" fillId="33" borderId="10" xfId="0" applyNumberFormat="1" applyFont="1" applyFill="1" applyBorder="1" applyAlignment="1">
      <alignment horizontal="center" vertical="top" wrapText="1"/>
    </xf>
    <xf numFmtId="3" fontId="5" fillId="33" borderId="10" xfId="0" applyNumberFormat="1" applyFont="1" applyFill="1" applyBorder="1" applyAlignment="1">
      <alignment vertical="top" wrapText="1"/>
    </xf>
    <xf numFmtId="3" fontId="5" fillId="33" borderId="10" xfId="0" applyNumberFormat="1" applyFont="1" applyFill="1" applyBorder="1" applyAlignment="1">
      <alignment horizontal="right" vertical="top" wrapText="1"/>
    </xf>
    <xf numFmtId="3" fontId="5" fillId="33" borderId="10" xfId="0" applyNumberFormat="1" applyFont="1" applyFill="1" applyBorder="1" applyAlignment="1">
      <alignment/>
    </xf>
    <xf numFmtId="3" fontId="5" fillId="33" borderId="10" xfId="0" applyNumberFormat="1" applyFont="1" applyFill="1" applyBorder="1" applyAlignment="1">
      <alignment horizontal="right"/>
    </xf>
    <xf numFmtId="0" fontId="5" fillId="33" borderId="10" xfId="0" applyFont="1" applyFill="1" applyBorder="1" applyAlignment="1">
      <alignment/>
    </xf>
    <xf numFmtId="0" fontId="3" fillId="33" borderId="10" xfId="0" applyFont="1" applyFill="1" applyBorder="1" applyAlignment="1">
      <alignment horizontal="right"/>
    </xf>
    <xf numFmtId="0" fontId="3" fillId="0" borderId="10" xfId="0" applyFont="1" applyBorder="1" applyAlignment="1">
      <alignment vertical="center" wrapText="1"/>
    </xf>
    <xf numFmtId="0" fontId="3" fillId="0" borderId="10" xfId="0" applyFont="1" applyBorder="1" applyAlignment="1">
      <alignment horizontal="right" vertical="top" wrapText="1"/>
    </xf>
    <xf numFmtId="0" fontId="3" fillId="33" borderId="10" xfId="0" applyFont="1" applyFill="1" applyBorder="1" applyAlignment="1">
      <alignment horizontal="right" vertical="top" wrapText="1"/>
    </xf>
    <xf numFmtId="0" fontId="2" fillId="33" borderId="10" xfId="0" applyFont="1" applyFill="1" applyBorder="1" applyAlignment="1">
      <alignment horizontal="right" vertical="top"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0" xfId="0" applyFont="1" applyBorder="1" applyAlignment="1">
      <alignment horizontal="center" vertical="top" wrapText="1"/>
    </xf>
    <xf numFmtId="0" fontId="3" fillId="0" borderId="10" xfId="0" applyFont="1" applyFill="1" applyBorder="1" applyAlignment="1">
      <alignment vertical="center" wrapText="1"/>
    </xf>
    <xf numFmtId="0" fontId="3" fillId="33" borderId="10" xfId="0" applyFont="1" applyFill="1" applyBorder="1" applyAlignment="1">
      <alignment vertical="center" wrapText="1"/>
    </xf>
    <xf numFmtId="0" fontId="2" fillId="33" borderId="15" xfId="0" applyFont="1" applyFill="1" applyBorder="1" applyAlignment="1">
      <alignment horizontal="right"/>
    </xf>
    <xf numFmtId="0" fontId="2" fillId="33" borderId="13" xfId="0" applyFont="1" applyFill="1" applyBorder="1" applyAlignment="1">
      <alignment horizontal="right"/>
    </xf>
    <xf numFmtId="0" fontId="3" fillId="0" borderId="10" xfId="0" applyFont="1" applyBorder="1" applyAlignment="1">
      <alignment horizontal="center" vertical="center" wrapText="1"/>
    </xf>
    <xf numFmtId="0" fontId="2" fillId="0" borderId="15" xfId="0" applyFont="1" applyBorder="1" applyAlignment="1">
      <alignment horizontal="right" vertical="top" wrapText="1"/>
    </xf>
    <xf numFmtId="0" fontId="2" fillId="0" borderId="13" xfId="0" applyFont="1" applyBorder="1" applyAlignment="1">
      <alignment horizontal="right" vertical="top" wrapText="1"/>
    </xf>
    <xf numFmtId="0" fontId="2" fillId="33" borderId="15" xfId="0" applyFont="1" applyFill="1" applyBorder="1" applyAlignment="1">
      <alignment horizontal="right" vertical="top" wrapText="1"/>
    </xf>
    <xf numFmtId="0" fontId="2" fillId="33" borderId="13" xfId="0" applyFont="1" applyFill="1" applyBorder="1" applyAlignment="1">
      <alignment horizontal="right" vertical="top" wrapText="1"/>
    </xf>
    <xf numFmtId="0" fontId="3" fillId="33" borderId="15" xfId="0" applyFont="1" applyFill="1" applyBorder="1" applyAlignment="1">
      <alignment horizontal="right" vertical="top" wrapText="1"/>
    </xf>
    <xf numFmtId="0" fontId="3" fillId="33" borderId="13" xfId="0" applyFont="1" applyFill="1" applyBorder="1" applyAlignment="1">
      <alignment horizontal="right" vertical="top"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5" xfId="0" applyFont="1" applyBorder="1" applyAlignment="1">
      <alignment horizontal="right" vertical="top" wrapText="1"/>
    </xf>
    <xf numFmtId="0" fontId="3" fillId="0" borderId="13" xfId="0" applyFont="1" applyBorder="1" applyAlignment="1">
      <alignment horizontal="right" vertical="top" wrapText="1"/>
    </xf>
    <xf numFmtId="0" fontId="3" fillId="0" borderId="10" xfId="0" applyFont="1" applyFill="1" applyBorder="1" applyAlignment="1">
      <alignment horizontal="left" vertical="center" wrapText="1"/>
    </xf>
    <xf numFmtId="178" fontId="3" fillId="0" borderId="10" xfId="0" applyNumberFormat="1" applyFont="1" applyFill="1" applyBorder="1" applyAlignment="1">
      <alignment horizontal="left" vertical="center" wrapText="1"/>
    </xf>
    <xf numFmtId="0" fontId="5" fillId="0" borderId="11" xfId="0" applyFont="1" applyBorder="1" applyAlignment="1">
      <alignment horizontal="center"/>
    </xf>
    <xf numFmtId="0" fontId="0" fillId="33" borderId="16" xfId="0" applyFill="1" applyBorder="1" applyAlignment="1">
      <alignment/>
    </xf>
    <xf numFmtId="0" fontId="5" fillId="33" borderId="17" xfId="0" applyFont="1" applyFill="1" applyBorder="1" applyAlignment="1">
      <alignment horizontal="center"/>
    </xf>
    <xf numFmtId="0" fontId="5" fillId="33" borderId="18" xfId="0" applyFont="1" applyFill="1" applyBorder="1" applyAlignment="1">
      <alignment horizontal="center"/>
    </xf>
    <xf numFmtId="0" fontId="5" fillId="33" borderId="18" xfId="0" applyFont="1"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xf>
    <xf numFmtId="0" fontId="0" fillId="33" borderId="21" xfId="0" applyFill="1" applyBorder="1" applyAlignment="1">
      <alignment/>
    </xf>
    <xf numFmtId="0" fontId="5" fillId="33" borderId="22" xfId="0" applyFont="1" applyFill="1" applyBorder="1" applyAlignment="1">
      <alignment/>
    </xf>
    <xf numFmtId="0" fontId="9" fillId="33" borderId="21" xfId="0" applyFont="1" applyFill="1" applyBorder="1" applyAlignment="1">
      <alignment/>
    </xf>
    <xf numFmtId="0" fontId="5" fillId="33" borderId="22" xfId="0" applyFont="1" applyFill="1" applyBorder="1" applyAlignment="1">
      <alignment horizontal="right"/>
    </xf>
    <xf numFmtId="179" fontId="5" fillId="33" borderId="21" xfId="0" applyNumberFormat="1" applyFont="1" applyFill="1" applyBorder="1" applyAlignment="1">
      <alignment horizontal="right" vertical="top" wrapText="1"/>
    </xf>
    <xf numFmtId="0" fontId="5" fillId="33" borderId="23" xfId="0" applyFont="1" applyFill="1" applyBorder="1" applyAlignment="1">
      <alignment horizontal="right" vertical="top" wrapText="1"/>
    </xf>
    <xf numFmtId="0" fontId="5" fillId="33" borderId="23" xfId="0" applyFont="1" applyFill="1" applyBorder="1" applyAlignment="1">
      <alignment horizontal="right"/>
    </xf>
    <xf numFmtId="0" fontId="5" fillId="33" borderId="24" xfId="0" applyFont="1" applyFill="1" applyBorder="1" applyAlignment="1">
      <alignment horizontal="right"/>
    </xf>
    <xf numFmtId="3" fontId="5" fillId="33" borderId="25" xfId="0" applyNumberFormat="1" applyFont="1" applyFill="1" applyBorder="1" applyAlignment="1">
      <alignment/>
    </xf>
    <xf numFmtId="179" fontId="5" fillId="33" borderId="26" xfId="0" applyNumberFormat="1" applyFont="1" applyFill="1" applyBorder="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C00000"/>
  </sheetPr>
  <dimension ref="A1:J38"/>
  <sheetViews>
    <sheetView zoomScalePageLayoutView="0" workbookViewId="0" topLeftCell="A10">
      <selection activeCell="D41" sqref="D41"/>
    </sheetView>
  </sheetViews>
  <sheetFormatPr defaultColWidth="11.421875" defaultRowHeight="12.75"/>
  <cols>
    <col min="1" max="1" width="19.28125" style="5" customWidth="1"/>
    <col min="2" max="2" width="100.7109375" style="2" customWidth="1"/>
    <col min="3" max="3" width="5.8515625" style="2" customWidth="1"/>
    <col min="4" max="4" width="5.7109375" style="2" customWidth="1"/>
    <col min="5" max="5" width="6.140625" style="2" customWidth="1"/>
    <col min="6" max="6" width="6.421875" style="2" customWidth="1"/>
    <col min="7" max="7" width="6.00390625" style="2" customWidth="1"/>
    <col min="8" max="8" width="6.8515625" style="2" bestFit="1" customWidth="1"/>
    <col min="9" max="16384" width="11.421875" style="2" customWidth="1"/>
  </cols>
  <sheetData>
    <row r="1" spans="1:8" s="4" customFormat="1" ht="24">
      <c r="A1" s="7" t="s">
        <v>66</v>
      </c>
      <c r="B1" s="7" t="s">
        <v>67</v>
      </c>
      <c r="C1" s="53" t="s">
        <v>91</v>
      </c>
      <c r="D1" s="53" t="s">
        <v>185</v>
      </c>
      <c r="E1" s="53" t="s">
        <v>186</v>
      </c>
      <c r="F1" s="53" t="s">
        <v>237</v>
      </c>
      <c r="G1" s="53" t="s">
        <v>238</v>
      </c>
      <c r="H1" s="54" t="s">
        <v>175</v>
      </c>
    </row>
    <row r="2" spans="1:8" ht="12" customHeight="1">
      <c r="A2" s="88" t="s">
        <v>73</v>
      </c>
      <c r="B2" s="9" t="s">
        <v>72</v>
      </c>
      <c r="C2" s="36"/>
      <c r="D2" s="36"/>
      <c r="E2" s="36"/>
      <c r="F2" s="36"/>
      <c r="G2" s="36"/>
      <c r="H2" s="36"/>
    </row>
    <row r="3" spans="1:8" ht="12">
      <c r="A3" s="88"/>
      <c r="B3" s="11" t="s">
        <v>69</v>
      </c>
      <c r="C3" s="36"/>
      <c r="D3" s="36"/>
      <c r="E3" s="36"/>
      <c r="F3" s="36"/>
      <c r="G3" s="36"/>
      <c r="H3" s="36"/>
    </row>
    <row r="4" spans="1:8" ht="12">
      <c r="A4" s="88"/>
      <c r="B4" s="11" t="s">
        <v>107</v>
      </c>
      <c r="C4" s="36"/>
      <c r="D4" s="36"/>
      <c r="E4" s="36"/>
      <c r="F4" s="36"/>
      <c r="G4" s="36"/>
      <c r="H4" s="36"/>
    </row>
    <row r="5" spans="1:8" ht="12.75" customHeight="1">
      <c r="A5" s="88"/>
      <c r="B5" s="55" t="s">
        <v>227</v>
      </c>
      <c r="C5" s="56">
        <v>1</v>
      </c>
      <c r="D5" s="56">
        <v>1</v>
      </c>
      <c r="E5" s="56">
        <v>1</v>
      </c>
      <c r="F5" s="56">
        <v>1</v>
      </c>
      <c r="G5" s="56">
        <v>1</v>
      </c>
      <c r="H5" s="56">
        <f>SUM(C5:G5)</f>
        <v>5</v>
      </c>
    </row>
    <row r="6" spans="1:8" ht="12.75" customHeight="1">
      <c r="A6" s="88"/>
      <c r="B6" s="55" t="s">
        <v>228</v>
      </c>
      <c r="C6" s="56">
        <v>6</v>
      </c>
      <c r="D6" s="56">
        <v>6</v>
      </c>
      <c r="E6" s="56">
        <v>6</v>
      </c>
      <c r="F6" s="56">
        <v>6</v>
      </c>
      <c r="G6" s="56">
        <v>6</v>
      </c>
      <c r="H6" s="56">
        <f>SUM(C6:G6)</f>
        <v>30</v>
      </c>
    </row>
    <row r="7" spans="1:8" ht="12">
      <c r="A7" s="88"/>
      <c r="B7" s="11" t="s">
        <v>218</v>
      </c>
      <c r="C7" s="37">
        <v>5</v>
      </c>
      <c r="D7" s="37">
        <v>5</v>
      </c>
      <c r="E7" s="37">
        <v>5</v>
      </c>
      <c r="F7" s="37">
        <v>5</v>
      </c>
      <c r="G7" s="37">
        <v>5</v>
      </c>
      <c r="H7" s="36">
        <f>SUM(C7:G7)</f>
        <v>25</v>
      </c>
    </row>
    <row r="8" spans="1:8" ht="12" customHeight="1">
      <c r="A8" s="88" t="s">
        <v>74</v>
      </c>
      <c r="B8" s="11" t="s">
        <v>70</v>
      </c>
      <c r="C8" s="36"/>
      <c r="D8" s="36"/>
      <c r="E8" s="36"/>
      <c r="F8" s="36"/>
      <c r="G8" s="36"/>
      <c r="H8" s="36"/>
    </row>
    <row r="9" spans="1:8" ht="12">
      <c r="A9" s="88"/>
      <c r="B9" s="11" t="s">
        <v>108</v>
      </c>
      <c r="C9" s="36"/>
      <c r="D9" s="36"/>
      <c r="E9" s="36"/>
      <c r="F9" s="36"/>
      <c r="G9" s="36"/>
      <c r="H9" s="36"/>
    </row>
    <row r="10" spans="1:8" ht="12.75" customHeight="1">
      <c r="A10" s="88"/>
      <c r="B10" s="11" t="s">
        <v>124</v>
      </c>
      <c r="C10" s="36"/>
      <c r="D10" s="36"/>
      <c r="E10" s="36"/>
      <c r="F10" s="36"/>
      <c r="G10" s="36"/>
      <c r="H10" s="36"/>
    </row>
    <row r="11" spans="1:8" ht="12.75" customHeight="1">
      <c r="A11" s="88"/>
      <c r="B11" s="55" t="s">
        <v>229</v>
      </c>
      <c r="C11" s="56">
        <v>6</v>
      </c>
      <c r="D11" s="56">
        <v>6</v>
      </c>
      <c r="E11" s="56">
        <v>6</v>
      </c>
      <c r="F11" s="56">
        <v>6</v>
      </c>
      <c r="G11" s="56">
        <v>6</v>
      </c>
      <c r="H11" s="56">
        <f>SUM(C11:G11)</f>
        <v>30</v>
      </c>
    </row>
    <row r="12" spans="1:10" ht="12">
      <c r="A12" s="88"/>
      <c r="B12" s="11" t="s">
        <v>184</v>
      </c>
      <c r="C12" s="36">
        <v>40</v>
      </c>
      <c r="D12" s="36">
        <v>40</v>
      </c>
      <c r="E12" s="36">
        <v>40</v>
      </c>
      <c r="F12" s="36">
        <v>40</v>
      </c>
      <c r="G12" s="36">
        <v>40</v>
      </c>
      <c r="H12" s="36">
        <f>SUM(C12:G12)</f>
        <v>200</v>
      </c>
      <c r="J12" s="5" t="s">
        <v>219</v>
      </c>
    </row>
    <row r="13" spans="1:8" ht="12">
      <c r="A13" s="88"/>
      <c r="B13" s="11" t="s">
        <v>181</v>
      </c>
      <c r="C13" s="37">
        <v>1.5</v>
      </c>
      <c r="D13" s="37">
        <v>1.5</v>
      </c>
      <c r="E13" s="37">
        <v>1.5</v>
      </c>
      <c r="F13" s="37">
        <v>1.5</v>
      </c>
      <c r="G13" s="37">
        <v>1.5</v>
      </c>
      <c r="H13" s="36">
        <f>SUM(C13:G13)</f>
        <v>7.5</v>
      </c>
    </row>
    <row r="14" spans="1:8" ht="12" customHeight="1">
      <c r="A14" s="88" t="s">
        <v>118</v>
      </c>
      <c r="B14" s="11" t="s">
        <v>75</v>
      </c>
      <c r="C14" s="36"/>
      <c r="D14" s="36"/>
      <c r="E14" s="36"/>
      <c r="F14" s="36"/>
      <c r="G14" s="36"/>
      <c r="H14" s="36"/>
    </row>
    <row r="15" spans="1:8" ht="12">
      <c r="A15" s="88"/>
      <c r="B15" s="11" t="s">
        <v>76</v>
      </c>
      <c r="C15" s="38"/>
      <c r="D15" s="36"/>
      <c r="E15" s="36"/>
      <c r="F15" s="36"/>
      <c r="G15" s="36"/>
      <c r="H15" s="36"/>
    </row>
    <row r="16" spans="1:8" ht="12">
      <c r="A16" s="88"/>
      <c r="B16" s="11" t="s">
        <v>77</v>
      </c>
      <c r="C16" s="38"/>
      <c r="D16" s="36"/>
      <c r="E16" s="36"/>
      <c r="F16" s="36"/>
      <c r="G16" s="36"/>
      <c r="H16" s="36"/>
    </row>
    <row r="17" spans="1:8" ht="12">
      <c r="A17" s="88"/>
      <c r="B17" s="11" t="s">
        <v>78</v>
      </c>
      <c r="C17" s="36"/>
      <c r="D17" s="36"/>
      <c r="E17" s="36"/>
      <c r="F17" s="36"/>
      <c r="G17" s="36"/>
      <c r="H17" s="36"/>
    </row>
    <row r="18" spans="1:8" ht="12">
      <c r="A18" s="88"/>
      <c r="B18" s="55" t="s">
        <v>230</v>
      </c>
      <c r="C18" s="56">
        <v>164</v>
      </c>
      <c r="D18" s="56"/>
      <c r="E18" s="56"/>
      <c r="F18" s="56"/>
      <c r="G18" s="56"/>
      <c r="H18" s="56">
        <f aca="true" t="shared" si="0" ref="H18:H28">SUM(C18:G18)</f>
        <v>164</v>
      </c>
    </row>
    <row r="19" spans="1:8" ht="12">
      <c r="A19" s="88"/>
      <c r="B19" s="55" t="s">
        <v>220</v>
      </c>
      <c r="C19" s="56">
        <v>15</v>
      </c>
      <c r="D19" s="56">
        <v>20</v>
      </c>
      <c r="E19" s="56">
        <v>22</v>
      </c>
      <c r="F19" s="56">
        <v>22</v>
      </c>
      <c r="G19" s="56">
        <v>22</v>
      </c>
      <c r="H19" s="56">
        <f>SUM(C19:G19)</f>
        <v>101</v>
      </c>
    </row>
    <row r="20" spans="1:8" ht="12">
      <c r="A20" s="88"/>
      <c r="B20" s="11" t="s">
        <v>199</v>
      </c>
      <c r="C20" s="36">
        <v>10</v>
      </c>
      <c r="D20" s="36">
        <v>3</v>
      </c>
      <c r="E20" s="36">
        <v>3</v>
      </c>
      <c r="F20" s="36">
        <v>3</v>
      </c>
      <c r="G20" s="36">
        <v>3</v>
      </c>
      <c r="H20" s="36">
        <f t="shared" si="0"/>
        <v>22</v>
      </c>
    </row>
    <row r="21" spans="1:8" ht="24">
      <c r="A21" s="88"/>
      <c r="B21" s="11" t="s">
        <v>197</v>
      </c>
      <c r="C21" s="36">
        <v>9</v>
      </c>
      <c r="D21" s="36"/>
      <c r="E21" s="36"/>
      <c r="F21" s="36"/>
      <c r="G21" s="36"/>
      <c r="H21" s="36">
        <f t="shared" si="0"/>
        <v>9</v>
      </c>
    </row>
    <row r="22" spans="1:8" ht="12">
      <c r="A22" s="88"/>
      <c r="B22" s="55" t="s">
        <v>198</v>
      </c>
      <c r="C22" s="56">
        <v>17.6</v>
      </c>
      <c r="D22" s="56"/>
      <c r="E22" s="56">
        <v>5</v>
      </c>
      <c r="F22" s="56"/>
      <c r="G22" s="56">
        <v>5</v>
      </c>
      <c r="H22" s="56">
        <f t="shared" si="0"/>
        <v>27.6</v>
      </c>
    </row>
    <row r="23" spans="1:8" ht="12">
      <c r="A23" s="88"/>
      <c r="B23" s="11" t="s">
        <v>200</v>
      </c>
      <c r="C23" s="36">
        <v>3</v>
      </c>
      <c r="D23" s="36"/>
      <c r="E23" s="36"/>
      <c r="F23" s="36"/>
      <c r="G23" s="36"/>
      <c r="H23" s="36">
        <f t="shared" si="0"/>
        <v>3</v>
      </c>
    </row>
    <row r="24" spans="1:8" ht="12" customHeight="1">
      <c r="A24" s="88"/>
      <c r="B24" s="11" t="s">
        <v>87</v>
      </c>
      <c r="C24" s="36">
        <v>2</v>
      </c>
      <c r="D24" s="36">
        <v>2</v>
      </c>
      <c r="E24" s="36">
        <v>2</v>
      </c>
      <c r="F24" s="36">
        <v>2</v>
      </c>
      <c r="G24" s="36">
        <v>2</v>
      </c>
      <c r="H24" s="36">
        <f>SUM(C24:G24)</f>
        <v>10</v>
      </c>
    </row>
    <row r="25" spans="1:8" ht="12">
      <c r="A25" s="88"/>
      <c r="B25" s="55" t="s">
        <v>231</v>
      </c>
      <c r="C25" s="56">
        <v>1</v>
      </c>
      <c r="D25" s="56">
        <f>C25</f>
        <v>1</v>
      </c>
      <c r="E25" s="56">
        <f>D25</f>
        <v>1</v>
      </c>
      <c r="F25" s="56">
        <f>E25</f>
        <v>1</v>
      </c>
      <c r="G25" s="56">
        <f>F25</f>
        <v>1</v>
      </c>
      <c r="H25" s="56">
        <f t="shared" si="0"/>
        <v>5</v>
      </c>
    </row>
    <row r="26" spans="1:8" ht="12.75" customHeight="1">
      <c r="A26" s="88"/>
      <c r="B26" s="11" t="s">
        <v>221</v>
      </c>
      <c r="C26" s="36">
        <v>2</v>
      </c>
      <c r="D26" s="36">
        <f>C26</f>
        <v>2</v>
      </c>
      <c r="E26" s="36">
        <f>C26</f>
        <v>2</v>
      </c>
      <c r="F26" s="36">
        <f>C26</f>
        <v>2</v>
      </c>
      <c r="G26" s="36">
        <f>C26</f>
        <v>2</v>
      </c>
      <c r="H26" s="36">
        <f t="shared" si="0"/>
        <v>10</v>
      </c>
    </row>
    <row r="27" spans="1:8" ht="12.75" customHeight="1">
      <c r="A27" s="88"/>
      <c r="B27" s="11" t="s">
        <v>183</v>
      </c>
      <c r="C27" s="36">
        <v>154.2</v>
      </c>
      <c r="D27" s="36">
        <f>C27</f>
        <v>154.2</v>
      </c>
      <c r="E27" s="36">
        <f>C27</f>
        <v>154.2</v>
      </c>
      <c r="F27" s="36">
        <f>C27</f>
        <v>154.2</v>
      </c>
      <c r="G27" s="36">
        <f>C27</f>
        <v>154.2</v>
      </c>
      <c r="H27" s="36">
        <f t="shared" si="0"/>
        <v>771</v>
      </c>
    </row>
    <row r="28" spans="1:8" ht="12">
      <c r="A28" s="88"/>
      <c r="B28" s="2" t="s">
        <v>176</v>
      </c>
      <c r="C28" s="36">
        <f>10*6</f>
        <v>60</v>
      </c>
      <c r="D28" s="36">
        <f>C28</f>
        <v>60</v>
      </c>
      <c r="E28" s="36">
        <f>D28</f>
        <v>60</v>
      </c>
      <c r="F28" s="36">
        <f>E28</f>
        <v>60</v>
      </c>
      <c r="G28" s="36">
        <f>F28</f>
        <v>60</v>
      </c>
      <c r="H28" s="36">
        <f t="shared" si="0"/>
        <v>300</v>
      </c>
    </row>
    <row r="29" spans="1:8" ht="13.5" customHeight="1">
      <c r="A29" s="88" t="s">
        <v>79</v>
      </c>
      <c r="B29" s="11" t="s">
        <v>80</v>
      </c>
      <c r="C29" s="36"/>
      <c r="D29" s="36"/>
      <c r="E29" s="36"/>
      <c r="F29" s="36"/>
      <c r="G29" s="36"/>
      <c r="H29" s="36"/>
    </row>
    <row r="30" spans="1:8" ht="12">
      <c r="A30" s="88"/>
      <c r="B30" s="11" t="s">
        <v>81</v>
      </c>
      <c r="C30" s="36"/>
      <c r="D30" s="36"/>
      <c r="E30" s="36"/>
      <c r="F30" s="36"/>
      <c r="G30" s="36"/>
      <c r="H30" s="36"/>
    </row>
    <row r="31" spans="1:8" ht="12">
      <c r="A31" s="88"/>
      <c r="B31" s="11" t="s">
        <v>82</v>
      </c>
      <c r="C31" s="36"/>
      <c r="D31" s="36"/>
      <c r="E31" s="36"/>
      <c r="F31" s="36"/>
      <c r="G31" s="36"/>
      <c r="H31" s="36"/>
    </row>
    <row r="32" spans="1:8" ht="12.75" customHeight="1">
      <c r="A32" s="91" t="s">
        <v>71</v>
      </c>
      <c r="B32" s="91"/>
      <c r="C32" s="57">
        <f aca="true" t="shared" si="1" ref="C32:H32">SUM(C2:C31)</f>
        <v>497.3</v>
      </c>
      <c r="D32" s="57">
        <f t="shared" si="1"/>
        <v>301.7</v>
      </c>
      <c r="E32" s="57">
        <f t="shared" si="1"/>
        <v>308.7</v>
      </c>
      <c r="F32" s="57">
        <f t="shared" si="1"/>
        <v>303.7</v>
      </c>
      <c r="G32" s="57">
        <f t="shared" si="1"/>
        <v>308.7</v>
      </c>
      <c r="H32" s="57">
        <f t="shared" si="1"/>
        <v>1720.1</v>
      </c>
    </row>
    <row r="33" spans="1:8" ht="12">
      <c r="A33" s="89" t="s">
        <v>83</v>
      </c>
      <c r="B33" s="89"/>
      <c r="C33" s="10"/>
      <c r="D33" s="10"/>
      <c r="E33" s="10"/>
      <c r="F33" s="10"/>
      <c r="G33" s="10"/>
      <c r="H33" s="10"/>
    </row>
    <row r="34" spans="1:8" ht="12">
      <c r="A34" s="90" t="s">
        <v>84</v>
      </c>
      <c r="B34" s="90"/>
      <c r="C34" s="74">
        <f>C32-C37</f>
        <v>467.7</v>
      </c>
      <c r="D34" s="74">
        <f>D32</f>
        <v>301.7</v>
      </c>
      <c r="E34" s="74">
        <f>E32</f>
        <v>308.7</v>
      </c>
      <c r="F34" s="74">
        <f>F32</f>
        <v>303.7</v>
      </c>
      <c r="G34" s="74">
        <f>G32</f>
        <v>308.7</v>
      </c>
      <c r="H34" s="74">
        <f>H32-C37</f>
        <v>1690.5</v>
      </c>
    </row>
    <row r="35" spans="1:8" ht="12.75" customHeight="1">
      <c r="A35" s="90" t="s">
        <v>85</v>
      </c>
      <c r="B35" s="90"/>
      <c r="C35" s="74"/>
      <c r="D35" s="74"/>
      <c r="E35" s="74"/>
      <c r="F35" s="74"/>
      <c r="G35" s="74"/>
      <c r="H35" s="74"/>
    </row>
    <row r="36" spans="1:8" ht="11.25" customHeight="1">
      <c r="A36" s="87" t="s">
        <v>243</v>
      </c>
      <c r="B36" s="87"/>
      <c r="C36" s="30"/>
      <c r="D36" s="30"/>
      <c r="E36" s="30"/>
      <c r="F36" s="30"/>
      <c r="G36" s="30"/>
      <c r="H36" s="30"/>
    </row>
    <row r="37" spans="1:8" s="4" customFormat="1" ht="12.75">
      <c r="A37" s="87" t="s">
        <v>195</v>
      </c>
      <c r="B37" s="87"/>
      <c r="C37" s="30">
        <f>C21+C22+C23</f>
        <v>29.6</v>
      </c>
      <c r="D37" s="30"/>
      <c r="E37" s="30"/>
      <c r="F37" s="30"/>
      <c r="G37" s="30"/>
      <c r="H37" s="30"/>
    </row>
    <row r="38" spans="1:8" ht="12.75">
      <c r="A38" s="87" t="str">
        <f>'fig4 budget 1b'!A13:B13</f>
        <v>Apport du PFBC/BAD</v>
      </c>
      <c r="B38" s="87"/>
      <c r="C38" s="30"/>
      <c r="D38" s="30"/>
      <c r="E38" s="30"/>
      <c r="F38" s="30"/>
      <c r="G38" s="30"/>
      <c r="H38" s="30"/>
    </row>
    <row r="41" ht="12.75" customHeight="1"/>
  </sheetData>
  <sheetProtection/>
  <mergeCells count="11">
    <mergeCell ref="A32:B32"/>
    <mergeCell ref="A36:B36"/>
    <mergeCell ref="A37:B37"/>
    <mergeCell ref="A38:B38"/>
    <mergeCell ref="A14:A28"/>
    <mergeCell ref="A2:A7"/>
    <mergeCell ref="A8:A13"/>
    <mergeCell ref="A33:B33"/>
    <mergeCell ref="A34:B34"/>
    <mergeCell ref="A35:B35"/>
    <mergeCell ref="A29:A31"/>
  </mergeCells>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C00000"/>
  </sheetPr>
  <dimension ref="A1:H23"/>
  <sheetViews>
    <sheetView zoomScalePageLayoutView="0" workbookViewId="0" topLeftCell="A12">
      <selection activeCell="B35" sqref="B35"/>
    </sheetView>
  </sheetViews>
  <sheetFormatPr defaultColWidth="11.421875" defaultRowHeight="12.75"/>
  <cols>
    <col min="1" max="1" width="19.57421875" style="0" customWidth="1"/>
    <col min="2" max="2" width="69.421875" style="0" customWidth="1"/>
    <col min="3" max="3" width="5.28125" style="0" customWidth="1"/>
    <col min="4" max="4" width="5.7109375" style="0" customWidth="1"/>
    <col min="5" max="5" width="5.421875" style="0" customWidth="1"/>
    <col min="6" max="6" width="5.7109375" style="0" customWidth="1"/>
    <col min="7" max="7" width="5.00390625" style="0" customWidth="1"/>
    <col min="8" max="8" width="5.8515625" style="0" customWidth="1"/>
  </cols>
  <sheetData>
    <row r="1" spans="1:8" ht="24.75" customHeight="1">
      <c r="A1" s="53" t="s">
        <v>66</v>
      </c>
      <c r="B1" s="53" t="s">
        <v>67</v>
      </c>
      <c r="C1" s="53" t="s">
        <v>91</v>
      </c>
      <c r="D1" s="53" t="s">
        <v>185</v>
      </c>
      <c r="E1" s="53" t="s">
        <v>186</v>
      </c>
      <c r="F1" s="53" t="s">
        <v>237</v>
      </c>
      <c r="G1" s="53" t="s">
        <v>238</v>
      </c>
      <c r="H1" s="54" t="s">
        <v>175</v>
      </c>
    </row>
    <row r="2" spans="1:8" ht="73.5" customHeight="1">
      <c r="A2" s="97" t="s">
        <v>187</v>
      </c>
      <c r="B2" s="58" t="s">
        <v>189</v>
      </c>
      <c r="C2" s="63"/>
      <c r="D2" s="63"/>
      <c r="E2" s="63"/>
      <c r="F2" s="63"/>
      <c r="G2" s="63"/>
      <c r="H2" s="59"/>
    </row>
    <row r="3" spans="1:8" ht="12.75">
      <c r="A3" s="97"/>
      <c r="B3" s="58" t="s">
        <v>190</v>
      </c>
      <c r="C3" s="63"/>
      <c r="D3" s="63"/>
      <c r="E3" s="63"/>
      <c r="F3" s="63"/>
      <c r="G3" s="63"/>
      <c r="H3" s="59"/>
    </row>
    <row r="4" spans="1:8" ht="27.75" customHeight="1">
      <c r="A4" s="97"/>
      <c r="B4" s="58" t="s">
        <v>129</v>
      </c>
      <c r="C4" s="63">
        <v>10</v>
      </c>
      <c r="D4" s="63"/>
      <c r="E4" s="63"/>
      <c r="F4" s="63"/>
      <c r="G4" s="63"/>
      <c r="H4" s="59">
        <f aca="true" t="shared" si="0" ref="H4:H17">C4+D4+E4+F4+G4</f>
        <v>10</v>
      </c>
    </row>
    <row r="5" spans="1:8" ht="39.75" customHeight="1">
      <c r="A5" s="97"/>
      <c r="B5" s="58" t="s">
        <v>191</v>
      </c>
      <c r="C5" s="63">
        <v>45</v>
      </c>
      <c r="D5" s="63"/>
      <c r="E5" s="63"/>
      <c r="F5" s="63"/>
      <c r="G5" s="63"/>
      <c r="H5" s="59">
        <f t="shared" si="0"/>
        <v>45</v>
      </c>
    </row>
    <row r="6" spans="1:8" ht="24">
      <c r="A6" s="97"/>
      <c r="B6" s="58" t="s">
        <v>153</v>
      </c>
      <c r="C6" s="63">
        <v>10</v>
      </c>
      <c r="D6" s="63"/>
      <c r="E6" s="63"/>
      <c r="F6" s="63"/>
      <c r="G6" s="63"/>
      <c r="H6" s="59">
        <f t="shared" si="0"/>
        <v>10</v>
      </c>
    </row>
    <row r="7" spans="1:8" ht="39.75" customHeight="1">
      <c r="A7" s="97" t="s">
        <v>194</v>
      </c>
      <c r="B7" s="58" t="s">
        <v>192</v>
      </c>
      <c r="C7" s="59"/>
      <c r="D7" s="59"/>
      <c r="E7" s="59"/>
      <c r="F7" s="59"/>
      <c r="G7" s="59"/>
      <c r="H7" s="59"/>
    </row>
    <row r="8" spans="1:8" ht="12.75">
      <c r="A8" s="97"/>
      <c r="B8" s="58" t="s">
        <v>41</v>
      </c>
      <c r="C8" s="59"/>
      <c r="D8" s="59"/>
      <c r="E8" s="59"/>
      <c r="F8" s="59"/>
      <c r="G8" s="59"/>
      <c r="H8" s="59"/>
    </row>
    <row r="9" spans="1:8" ht="26.25" customHeight="1">
      <c r="A9" s="97"/>
      <c r="B9" s="58" t="s">
        <v>193</v>
      </c>
      <c r="C9" s="59"/>
      <c r="D9" s="63">
        <v>10</v>
      </c>
      <c r="E9" s="59"/>
      <c r="F9" s="59"/>
      <c r="G9" s="59"/>
      <c r="H9" s="59">
        <f t="shared" si="0"/>
        <v>10</v>
      </c>
    </row>
    <row r="10" spans="1:8" ht="40.5" customHeight="1">
      <c r="A10" s="97"/>
      <c r="B10" s="58" t="s">
        <v>130</v>
      </c>
      <c r="C10" s="59"/>
      <c r="D10" s="63">
        <v>53</v>
      </c>
      <c r="E10" s="59"/>
      <c r="F10" s="59"/>
      <c r="G10" s="59"/>
      <c r="H10" s="59">
        <f t="shared" si="0"/>
        <v>53</v>
      </c>
    </row>
    <row r="11" spans="1:8" ht="24">
      <c r="A11" s="97"/>
      <c r="B11" s="58" t="s">
        <v>153</v>
      </c>
      <c r="C11" s="59"/>
      <c r="D11" s="63">
        <v>10</v>
      </c>
      <c r="E11" s="59"/>
      <c r="F11" s="59"/>
      <c r="G11" s="59"/>
      <c r="H11" s="59">
        <f t="shared" si="0"/>
        <v>10</v>
      </c>
    </row>
    <row r="12" spans="1:8" ht="44.25" customHeight="1">
      <c r="A12" s="97" t="s">
        <v>188</v>
      </c>
      <c r="B12" s="58" t="s">
        <v>196</v>
      </c>
      <c r="C12" s="59"/>
      <c r="D12" s="59"/>
      <c r="E12" s="59"/>
      <c r="F12" s="59"/>
      <c r="G12" s="59"/>
      <c r="H12" s="59"/>
    </row>
    <row r="13" spans="1:8" ht="12.75">
      <c r="A13" s="97"/>
      <c r="B13" s="58" t="s">
        <v>41</v>
      </c>
      <c r="C13" s="59"/>
      <c r="D13" s="59"/>
      <c r="E13" s="59"/>
      <c r="F13" s="59"/>
      <c r="G13" s="59"/>
      <c r="H13" s="59"/>
    </row>
    <row r="14" spans="1:8" ht="24">
      <c r="A14" s="97"/>
      <c r="B14" s="58" t="s">
        <v>193</v>
      </c>
      <c r="C14" s="59"/>
      <c r="D14" s="59">
        <v>10</v>
      </c>
      <c r="E14" s="60"/>
      <c r="F14" s="60"/>
      <c r="G14" s="60"/>
      <c r="H14" s="59">
        <f t="shared" si="0"/>
        <v>10</v>
      </c>
    </row>
    <row r="15" spans="1:8" ht="36">
      <c r="A15" s="97"/>
      <c r="B15" s="58" t="s">
        <v>130</v>
      </c>
      <c r="C15" s="59"/>
      <c r="D15" s="59">
        <v>50</v>
      </c>
      <c r="E15" s="60"/>
      <c r="F15" s="60"/>
      <c r="G15" s="60"/>
      <c r="H15" s="59">
        <f t="shared" si="0"/>
        <v>50</v>
      </c>
    </row>
    <row r="16" spans="1:8" ht="24">
      <c r="A16" s="97"/>
      <c r="B16" s="58" t="s">
        <v>153</v>
      </c>
      <c r="C16" s="59"/>
      <c r="D16" s="59">
        <v>10</v>
      </c>
      <c r="E16" s="60"/>
      <c r="F16" s="60"/>
      <c r="G16" s="60"/>
      <c r="H16" s="59">
        <f t="shared" si="0"/>
        <v>10</v>
      </c>
    </row>
    <row r="17" spans="1:8" ht="12.75">
      <c r="A17" s="103" t="s">
        <v>71</v>
      </c>
      <c r="B17" s="104"/>
      <c r="C17" s="63">
        <f>SUM(C4:C16)</f>
        <v>65</v>
      </c>
      <c r="D17" s="63">
        <f>SUM(D4:D16)</f>
        <v>143</v>
      </c>
      <c r="E17" s="63">
        <f>SUM(E4:E16)</f>
        <v>0</v>
      </c>
      <c r="F17" s="63">
        <f>SUM(F4:F16)</f>
        <v>0</v>
      </c>
      <c r="G17" s="63">
        <f>SUM(G4:G16)</f>
        <v>0</v>
      </c>
      <c r="H17" s="63">
        <f t="shared" si="0"/>
        <v>208</v>
      </c>
    </row>
    <row r="18" spans="1:8" ht="12.75">
      <c r="A18" s="90" t="s">
        <v>83</v>
      </c>
      <c r="B18" s="90"/>
      <c r="C18" s="59"/>
      <c r="D18" s="59"/>
      <c r="E18" s="59"/>
      <c r="F18" s="59"/>
      <c r="G18" s="59"/>
      <c r="H18" s="59"/>
    </row>
    <row r="19" spans="1:8" ht="12.75">
      <c r="A19" s="90" t="s">
        <v>84</v>
      </c>
      <c r="B19" s="90"/>
      <c r="C19" s="59"/>
      <c r="D19" s="59"/>
      <c r="E19" s="59"/>
      <c r="F19" s="59"/>
      <c r="G19" s="59"/>
      <c r="H19" s="59"/>
    </row>
    <row r="20" spans="1:8" ht="12.75">
      <c r="A20" s="90" t="s">
        <v>85</v>
      </c>
      <c r="B20" s="90"/>
      <c r="C20" s="59"/>
      <c r="D20" s="59"/>
      <c r="E20" s="59"/>
      <c r="F20" s="59"/>
      <c r="G20" s="59"/>
      <c r="H20" s="59"/>
    </row>
    <row r="21" spans="1:8" ht="12.75">
      <c r="A21" s="87" t="s">
        <v>244</v>
      </c>
      <c r="B21" s="87"/>
      <c r="C21" s="73"/>
      <c r="D21" s="73"/>
      <c r="E21" s="73"/>
      <c r="F21" s="73"/>
      <c r="G21" s="73"/>
      <c r="H21" s="73"/>
    </row>
    <row r="22" spans="1:8" ht="12.75">
      <c r="A22" s="87" t="s">
        <v>195</v>
      </c>
      <c r="B22" s="87"/>
      <c r="C22" s="73"/>
      <c r="D22" s="73"/>
      <c r="E22" s="73"/>
      <c r="F22" s="73"/>
      <c r="G22" s="73"/>
      <c r="H22" s="73"/>
    </row>
    <row r="23" spans="1:8" ht="12.75">
      <c r="A23" s="87" t="s">
        <v>246</v>
      </c>
      <c r="B23" s="87"/>
      <c r="C23" s="73"/>
      <c r="D23" s="73"/>
      <c r="E23" s="73"/>
      <c r="F23" s="73"/>
      <c r="G23" s="73"/>
      <c r="H23" s="73"/>
    </row>
  </sheetData>
  <sheetProtection/>
  <mergeCells count="10">
    <mergeCell ref="A21:B21"/>
    <mergeCell ref="A22:B22"/>
    <mergeCell ref="A23:B23"/>
    <mergeCell ref="A19:B19"/>
    <mergeCell ref="A20:B20"/>
    <mergeCell ref="A2:A6"/>
    <mergeCell ref="A7:A11"/>
    <mergeCell ref="A12:A16"/>
    <mergeCell ref="A17:B17"/>
    <mergeCell ref="A18:B1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L74"/>
  <sheetViews>
    <sheetView tabSelected="1" zoomScalePageLayoutView="0" workbookViewId="0" topLeftCell="A42">
      <selection activeCell="H74" sqref="A2:H74"/>
    </sheetView>
  </sheetViews>
  <sheetFormatPr defaultColWidth="11.421875" defaultRowHeight="12.75"/>
  <cols>
    <col min="1" max="1" width="30.00390625" style="18" customWidth="1"/>
    <col min="2" max="6" width="11.421875" style="18" customWidth="1"/>
    <col min="7" max="7" width="13.28125" style="18" customWidth="1"/>
    <col min="8" max="8" width="11.421875" style="27" customWidth="1"/>
    <col min="9" max="16384" width="11.421875" style="18" customWidth="1"/>
  </cols>
  <sheetData>
    <row r="1" spans="1:8" ht="16.5" thickBot="1">
      <c r="A1" s="79"/>
      <c r="C1" s="116"/>
      <c r="D1" s="116"/>
      <c r="H1" s="18"/>
    </row>
    <row r="2" spans="1:8" ht="16.5" thickTop="1">
      <c r="A2" s="117"/>
      <c r="B2" s="118">
        <v>2013</v>
      </c>
      <c r="C2" s="119">
        <v>2014</v>
      </c>
      <c r="D2" s="119"/>
      <c r="E2" s="119">
        <v>2015</v>
      </c>
      <c r="F2" s="119"/>
      <c r="G2" s="120" t="s">
        <v>175</v>
      </c>
      <c r="H2" s="121" t="s">
        <v>147</v>
      </c>
    </row>
    <row r="3" spans="1:8" ht="15.75">
      <c r="A3" s="122"/>
      <c r="B3" s="78" t="s">
        <v>65</v>
      </c>
      <c r="C3" s="75" t="s">
        <v>64</v>
      </c>
      <c r="D3" s="75" t="s">
        <v>65</v>
      </c>
      <c r="E3" s="75" t="s">
        <v>64</v>
      </c>
      <c r="F3" s="75" t="s">
        <v>65</v>
      </c>
      <c r="G3" s="30"/>
      <c r="H3" s="123"/>
    </row>
    <row r="4" spans="1:8" ht="15.75">
      <c r="A4" s="124"/>
      <c r="B4" s="80"/>
      <c r="C4" s="81"/>
      <c r="D4" s="81"/>
      <c r="E4" s="81"/>
      <c r="F4" s="81"/>
      <c r="G4" s="82"/>
      <c r="H4" s="125"/>
    </row>
    <row r="5" spans="1:8" ht="15.75">
      <c r="A5" s="126" t="s">
        <v>19</v>
      </c>
      <c r="B5" s="83">
        <f>'fig2 budget 1a'!C32</f>
        <v>497.3</v>
      </c>
      <c r="C5" s="83">
        <f>'fig2 budget 1a'!D32</f>
        <v>301.7</v>
      </c>
      <c r="D5" s="83">
        <f>'fig2 budget 1a'!E32</f>
        <v>308.7</v>
      </c>
      <c r="E5" s="83">
        <f>'fig2 budget 1a'!F32</f>
        <v>303.7</v>
      </c>
      <c r="F5" s="83">
        <f>'fig2 budget 1a'!G32</f>
        <v>308.7</v>
      </c>
      <c r="G5" s="83">
        <f>'fig2 budget 1a'!H32</f>
        <v>1720.1</v>
      </c>
      <c r="H5" s="127">
        <f>G5/G$67</f>
        <v>0.08256770638326469</v>
      </c>
    </row>
    <row r="6" spans="1:8" ht="12.75" customHeight="1" hidden="1">
      <c r="A6" s="128" t="s">
        <v>83</v>
      </c>
      <c r="B6" s="83">
        <f>'fig2 budget 1a'!C33</f>
        <v>0</v>
      </c>
      <c r="C6" s="83">
        <f>'fig2 budget 1a'!D33</f>
        <v>0</v>
      </c>
      <c r="D6" s="83">
        <f>'fig2 budget 1a'!E33</f>
        <v>0</v>
      </c>
      <c r="E6" s="83">
        <f>'fig2 budget 1a'!F33</f>
        <v>0</v>
      </c>
      <c r="F6" s="83">
        <f>'fig2 budget 1a'!G33</f>
        <v>0</v>
      </c>
      <c r="G6" s="83">
        <f>'fig2 budget 1a'!H33</f>
        <v>0</v>
      </c>
      <c r="H6" s="127">
        <f aca="true" t="shared" si="0" ref="H6:H11">G6/G$67</f>
        <v>0</v>
      </c>
    </row>
    <row r="7" spans="1:8" ht="12.75" customHeight="1" hidden="1">
      <c r="A7" s="128" t="s">
        <v>84</v>
      </c>
      <c r="B7" s="83">
        <f>'fig2 budget 1a'!C34</f>
        <v>467.7</v>
      </c>
      <c r="C7" s="83">
        <f>'fig2 budget 1a'!D34</f>
        <v>301.7</v>
      </c>
      <c r="D7" s="83">
        <f>'fig2 budget 1a'!E34</f>
        <v>308.7</v>
      </c>
      <c r="E7" s="83">
        <f>'fig2 budget 1a'!F34</f>
        <v>303.7</v>
      </c>
      <c r="F7" s="83">
        <f>'fig2 budget 1a'!G34</f>
        <v>308.7</v>
      </c>
      <c r="G7" s="83">
        <f>'fig2 budget 1a'!H34</f>
        <v>1690.5</v>
      </c>
      <c r="H7" s="127">
        <f t="shared" si="0"/>
        <v>0.08114685636934421</v>
      </c>
    </row>
    <row r="8" spans="1:8" ht="12.75" customHeight="1" hidden="1">
      <c r="A8" s="128" t="s">
        <v>85</v>
      </c>
      <c r="B8" s="83">
        <f>'fig2 budget 1a'!C35</f>
        <v>0</v>
      </c>
      <c r="C8" s="83">
        <f>'fig2 budget 1a'!D35</f>
        <v>0</v>
      </c>
      <c r="D8" s="83">
        <f>'fig2 budget 1a'!E35</f>
        <v>0</v>
      </c>
      <c r="E8" s="83">
        <f>'fig2 budget 1a'!F35</f>
        <v>0</v>
      </c>
      <c r="F8" s="83">
        <f>'fig2 budget 1a'!G35</f>
        <v>0</v>
      </c>
      <c r="G8" s="83">
        <f>'fig2 budget 1a'!H35</f>
        <v>0</v>
      </c>
      <c r="H8" s="127">
        <f t="shared" si="0"/>
        <v>0</v>
      </c>
    </row>
    <row r="9" spans="1:8" ht="15.75" customHeight="1" hidden="1">
      <c r="A9" s="129" t="s">
        <v>86</v>
      </c>
      <c r="B9" s="83" t="e">
        <f>'fig2 budget 1a'!#REF!</f>
        <v>#REF!</v>
      </c>
      <c r="C9" s="83" t="e">
        <f>'fig2 budget 1a'!#REF!</f>
        <v>#REF!</v>
      </c>
      <c r="D9" s="83" t="e">
        <f>'fig2 budget 1a'!#REF!</f>
        <v>#REF!</v>
      </c>
      <c r="E9" s="83" t="e">
        <f>'fig2 budget 1a'!#REF!</f>
        <v>#REF!</v>
      </c>
      <c r="F9" s="83" t="e">
        <f>'fig2 budget 1a'!#REF!</f>
        <v>#REF!</v>
      </c>
      <c r="G9" s="83" t="e">
        <f>'fig2 budget 1a'!#REF!</f>
        <v>#REF!</v>
      </c>
      <c r="H9" s="127" t="e">
        <f t="shared" si="0"/>
        <v>#REF!</v>
      </c>
    </row>
    <row r="10" spans="1:8" ht="15.75">
      <c r="A10" s="129"/>
      <c r="B10" s="83"/>
      <c r="C10" s="83"/>
      <c r="D10" s="83"/>
      <c r="E10" s="83"/>
      <c r="F10" s="83"/>
      <c r="G10" s="83"/>
      <c r="H10" s="127"/>
    </row>
    <row r="11" spans="1:8" ht="15.75">
      <c r="A11" s="129" t="s">
        <v>242</v>
      </c>
      <c r="B11" s="83">
        <f>'fig4 budget 1b'!C7</f>
        <v>0</v>
      </c>
      <c r="C11" s="83">
        <f>'fig4 budget 1b'!D7</f>
        <v>74</v>
      </c>
      <c r="D11" s="83">
        <f>'fig4 budget 1b'!E7</f>
        <v>0</v>
      </c>
      <c r="E11" s="83">
        <f>'fig4 budget 1b'!F7</f>
        <v>0</v>
      </c>
      <c r="F11" s="83">
        <f>'fig4 budget 1b'!G7</f>
        <v>0</v>
      </c>
      <c r="G11" s="83">
        <f>'fig4 budget 1b'!H7</f>
        <v>74</v>
      </c>
      <c r="H11" s="127">
        <f t="shared" si="0"/>
        <v>0.0035521250348012254</v>
      </c>
    </row>
    <row r="12" spans="1:8" ht="15.75">
      <c r="A12" s="129"/>
      <c r="B12" s="83"/>
      <c r="C12" s="83"/>
      <c r="D12" s="83"/>
      <c r="E12" s="83"/>
      <c r="F12" s="83"/>
      <c r="G12" s="83"/>
      <c r="H12" s="127"/>
    </row>
    <row r="13" spans="1:8" ht="15.75">
      <c r="A13" s="129" t="s">
        <v>162</v>
      </c>
      <c r="B13" s="84">
        <f>'fig5 budget 1c'!C22</f>
        <v>105.46</v>
      </c>
      <c r="C13" s="84">
        <f>'fig5 budget 1c'!D22</f>
        <v>119.26</v>
      </c>
      <c r="D13" s="84">
        <f>'fig5 budget 1c'!E22</f>
        <v>183.26000000000002</v>
      </c>
      <c r="E13" s="84">
        <f>'fig5 budget 1c'!F22</f>
        <v>49.26</v>
      </c>
      <c r="F13" s="84">
        <f>'fig5 budget 1c'!G22</f>
        <v>49.26</v>
      </c>
      <c r="G13" s="84">
        <f>'fig5 budget 1c'!H22</f>
        <v>506.49999999999994</v>
      </c>
      <c r="H13" s="127">
        <f aca="true" t="shared" si="1" ref="H13:H74">G13/G$67</f>
        <v>0.0243128558125246</v>
      </c>
    </row>
    <row r="14" spans="1:8" ht="63" customHeight="1" hidden="1">
      <c r="A14" s="128" t="s">
        <v>83</v>
      </c>
      <c r="B14" s="84">
        <f>'fig5 budget 1c'!C23</f>
        <v>0</v>
      </c>
      <c r="C14" s="84">
        <f>'fig5 budget 1c'!D23</f>
        <v>0</v>
      </c>
      <c r="D14" s="84">
        <f>'fig5 budget 1c'!E23</f>
        <v>0</v>
      </c>
      <c r="E14" s="84">
        <f>'fig5 budget 1c'!F23</f>
        <v>0</v>
      </c>
      <c r="F14" s="84">
        <f>'fig5 budget 1c'!G23</f>
        <v>0</v>
      </c>
      <c r="G14" s="84">
        <f>'fig5 budget 1c'!H23</f>
        <v>0</v>
      </c>
      <c r="H14" s="127">
        <f t="shared" si="1"/>
        <v>0</v>
      </c>
    </row>
    <row r="15" spans="1:8" ht="31.5" customHeight="1" hidden="1">
      <c r="A15" s="128" t="s">
        <v>84</v>
      </c>
      <c r="B15" s="84">
        <f>'fig5 budget 1c'!C24</f>
        <v>52.959999999999994</v>
      </c>
      <c r="C15" s="84">
        <f>'fig5 budget 1c'!D24</f>
        <v>49.260000000000005</v>
      </c>
      <c r="D15" s="84">
        <f>'fig5 budget 1c'!E24</f>
        <v>183.26000000000002</v>
      </c>
      <c r="E15" s="84">
        <f>'fig5 budget 1c'!F24</f>
        <v>49.26</v>
      </c>
      <c r="F15" s="84">
        <f>'fig5 budget 1c'!G24</f>
        <v>49.26</v>
      </c>
      <c r="G15" s="84">
        <f>'fig5 budget 1c'!H24</f>
        <v>384</v>
      </c>
      <c r="H15" s="127">
        <f t="shared" si="1"/>
        <v>0.01843264882923879</v>
      </c>
    </row>
    <row r="16" spans="1:8" ht="47.25" customHeight="1" hidden="1">
      <c r="A16" s="128" t="s">
        <v>85</v>
      </c>
      <c r="B16" s="84">
        <f>'fig5 budget 1c'!C25</f>
        <v>0</v>
      </c>
      <c r="C16" s="84">
        <f>'fig5 budget 1c'!D25</f>
        <v>0</v>
      </c>
      <c r="D16" s="84">
        <f>'fig5 budget 1c'!E25</f>
        <v>0</v>
      </c>
      <c r="E16" s="84">
        <f>'fig5 budget 1c'!F25</f>
        <v>0</v>
      </c>
      <c r="F16" s="84">
        <f>'fig5 budget 1c'!G25</f>
        <v>0</v>
      </c>
      <c r="G16" s="84">
        <f>'fig5 budget 1c'!H25</f>
        <v>0</v>
      </c>
      <c r="H16" s="127">
        <f t="shared" si="1"/>
        <v>0</v>
      </c>
    </row>
    <row r="17" spans="1:8" ht="15.75" customHeight="1" hidden="1">
      <c r="A17" s="129" t="s">
        <v>86</v>
      </c>
      <c r="B17" s="84" t="e">
        <f>'fig5 budget 1c'!#REF!</f>
        <v>#REF!</v>
      </c>
      <c r="C17" s="84" t="e">
        <f>'fig5 budget 1c'!#REF!</f>
        <v>#REF!</v>
      </c>
      <c r="D17" s="84" t="e">
        <f>'fig5 budget 1c'!#REF!</f>
        <v>#REF!</v>
      </c>
      <c r="E17" s="84" t="e">
        <f>'fig5 budget 1c'!#REF!</f>
        <v>#REF!</v>
      </c>
      <c r="F17" s="84" t="e">
        <f>'fig5 budget 1c'!#REF!</f>
        <v>#REF!</v>
      </c>
      <c r="G17" s="84" t="e">
        <f>'fig5 budget 1c'!#REF!</f>
        <v>#REF!</v>
      </c>
      <c r="H17" s="127" t="e">
        <f t="shared" si="1"/>
        <v>#REF!</v>
      </c>
    </row>
    <row r="18" spans="1:8" ht="15.75">
      <c r="A18" s="129"/>
      <c r="B18" s="84"/>
      <c r="C18" s="84"/>
      <c r="D18" s="84"/>
      <c r="E18" s="84"/>
      <c r="F18" s="84"/>
      <c r="G18" s="84"/>
      <c r="H18" s="127"/>
    </row>
    <row r="19" spans="1:8" ht="15.75">
      <c r="A19" s="129" t="s">
        <v>20</v>
      </c>
      <c r="B19" s="84">
        <f>'fig13 budget 2a'!C21</f>
        <v>311</v>
      </c>
      <c r="C19" s="84">
        <f>'fig13 budget 2a'!D21</f>
        <v>100</v>
      </c>
      <c r="D19" s="84">
        <f>'fig13 budget 2a'!E21</f>
        <v>0</v>
      </c>
      <c r="E19" s="84">
        <f>'fig13 budget 2a'!F21</f>
        <v>0</v>
      </c>
      <c r="F19" s="84">
        <f>'fig13 budget 2a'!G21</f>
        <v>0</v>
      </c>
      <c r="G19" s="84">
        <f>'fig13 budget 2a'!H21</f>
        <v>411</v>
      </c>
      <c r="H19" s="127">
        <f t="shared" si="1"/>
        <v>0.019728694450044642</v>
      </c>
    </row>
    <row r="20" spans="1:8" ht="63" customHeight="1" hidden="1">
      <c r="A20" s="128" t="s">
        <v>83</v>
      </c>
      <c r="B20" s="84">
        <f>'fig13 budget 2a'!C22</f>
        <v>0</v>
      </c>
      <c r="C20" s="84">
        <f>'fig13 budget 2a'!D22</f>
        <v>0</v>
      </c>
      <c r="D20" s="84">
        <f>'fig13 budget 2a'!E22</f>
        <v>0</v>
      </c>
      <c r="E20" s="84">
        <f>'fig13 budget 2a'!F22</f>
        <v>0</v>
      </c>
      <c r="F20" s="84">
        <f>'fig13 budget 2a'!G22</f>
        <v>0</v>
      </c>
      <c r="G20" s="84">
        <f>'fig13 budget 2a'!H22</f>
        <v>0</v>
      </c>
      <c r="H20" s="127">
        <f t="shared" si="1"/>
        <v>0</v>
      </c>
    </row>
    <row r="21" spans="1:8" ht="31.5" customHeight="1" hidden="1">
      <c r="A21" s="128" t="s">
        <v>84</v>
      </c>
      <c r="B21" s="84">
        <f>'fig13 budget 2a'!C23</f>
        <v>221</v>
      </c>
      <c r="C21" s="84">
        <f>'fig13 budget 2a'!D23</f>
        <v>100</v>
      </c>
      <c r="D21" s="84">
        <f>'fig13 budget 2a'!E23</f>
        <v>0</v>
      </c>
      <c r="E21" s="84">
        <f>'fig13 budget 2a'!F23</f>
        <v>0</v>
      </c>
      <c r="F21" s="84">
        <f>'fig13 budget 2a'!G23</f>
        <v>0</v>
      </c>
      <c r="G21" s="84">
        <f>'fig13 budget 2a'!H23</f>
        <v>321</v>
      </c>
      <c r="H21" s="127">
        <f t="shared" si="1"/>
        <v>0.015408542380691802</v>
      </c>
    </row>
    <row r="22" spans="1:8" ht="47.25" customHeight="1" hidden="1">
      <c r="A22" s="128" t="s">
        <v>85</v>
      </c>
      <c r="B22" s="84">
        <f>'fig13 budget 2a'!C24</f>
        <v>0</v>
      </c>
      <c r="C22" s="84">
        <f>'fig13 budget 2a'!D24</f>
        <v>0</v>
      </c>
      <c r="D22" s="84">
        <f>'fig13 budget 2a'!E24</f>
        <v>0</v>
      </c>
      <c r="E22" s="84">
        <f>'fig13 budget 2a'!F24</f>
        <v>0</v>
      </c>
      <c r="F22" s="84">
        <f>'fig13 budget 2a'!G24</f>
        <v>0</v>
      </c>
      <c r="G22" s="84">
        <f>'fig13 budget 2a'!H24</f>
        <v>0</v>
      </c>
      <c r="H22" s="127">
        <f t="shared" si="1"/>
        <v>0</v>
      </c>
    </row>
    <row r="23" spans="1:8" ht="15.75" customHeight="1" hidden="1">
      <c r="A23" s="129" t="s">
        <v>86</v>
      </c>
      <c r="B23" s="84" t="e">
        <f>'fig13 budget 2a'!#REF!</f>
        <v>#REF!</v>
      </c>
      <c r="C23" s="84" t="e">
        <f>'fig13 budget 2a'!#REF!</f>
        <v>#REF!</v>
      </c>
      <c r="D23" s="84" t="e">
        <f>'fig13 budget 2a'!#REF!</f>
        <v>#REF!</v>
      </c>
      <c r="E23" s="84" t="e">
        <f>'fig13 budget 2a'!#REF!</f>
        <v>#REF!</v>
      </c>
      <c r="F23" s="84" t="e">
        <f>'fig13 budget 2a'!#REF!</f>
        <v>#REF!</v>
      </c>
      <c r="G23" s="84" t="e">
        <f>'fig13 budget 2a'!#REF!</f>
        <v>#REF!</v>
      </c>
      <c r="H23" s="127" t="e">
        <f t="shared" si="1"/>
        <v>#REF!</v>
      </c>
    </row>
    <row r="24" spans="1:8" ht="15.75">
      <c r="A24" s="129"/>
      <c r="B24" s="84"/>
      <c r="C24" s="84"/>
      <c r="D24" s="84"/>
      <c r="E24" s="84"/>
      <c r="F24" s="84"/>
      <c r="G24" s="84"/>
      <c r="H24" s="127"/>
    </row>
    <row r="25" spans="1:8" ht="15.75">
      <c r="A25" s="129" t="s">
        <v>21</v>
      </c>
      <c r="B25" s="84">
        <f>'fig29 budget 2b'!C15</f>
        <v>120</v>
      </c>
      <c r="C25" s="84">
        <f>'fig29 budget 2b'!D15</f>
        <v>9022.5</v>
      </c>
      <c r="D25" s="84">
        <f>'fig29 budget 2b'!E15</f>
        <v>800</v>
      </c>
      <c r="E25" s="84">
        <f>'fig29 budget 2b'!F15</f>
        <v>800</v>
      </c>
      <c r="F25" s="84">
        <f>'fig29 budget 2b'!G15</f>
        <v>600</v>
      </c>
      <c r="G25" s="84">
        <f>'fig29 budget 2b'!H15</f>
        <v>15550</v>
      </c>
      <c r="H25" s="127">
        <f t="shared" si="1"/>
        <v>0.7464262742048521</v>
      </c>
    </row>
    <row r="26" spans="1:8" ht="63" customHeight="1" hidden="1">
      <c r="A26" s="128" t="s">
        <v>83</v>
      </c>
      <c r="B26" s="84">
        <f>'fig29 budget 2b'!C16</f>
        <v>0</v>
      </c>
      <c r="C26" s="84">
        <f>'fig29 budget 2b'!D16</f>
        <v>200</v>
      </c>
      <c r="D26" s="84">
        <f>'fig29 budget 2b'!E16</f>
        <v>200</v>
      </c>
      <c r="E26" s="84">
        <f>'fig29 budget 2b'!F16</f>
        <v>200</v>
      </c>
      <c r="F26" s="84">
        <f>'fig29 budget 2b'!G16</f>
        <v>200</v>
      </c>
      <c r="G26" s="84">
        <f>'fig29 budget 2b'!H16</f>
        <v>800</v>
      </c>
      <c r="H26" s="127">
        <f t="shared" si="1"/>
        <v>0.038401351727580815</v>
      </c>
    </row>
    <row r="27" spans="1:8" ht="31.5" customHeight="1" hidden="1">
      <c r="A27" s="128" t="s">
        <v>84</v>
      </c>
      <c r="B27" s="84">
        <f>'fig29 budget 2b'!C17</f>
        <v>120</v>
      </c>
      <c r="C27" s="84">
        <f>'fig29 budget 2b'!D17</f>
        <v>320</v>
      </c>
      <c r="D27" s="84">
        <f>'fig29 budget 2b'!E17</f>
        <v>200</v>
      </c>
      <c r="E27" s="84">
        <f>'fig29 budget 2b'!F17</f>
        <v>200</v>
      </c>
      <c r="F27" s="84">
        <f>'fig29 budget 2b'!G17</f>
        <v>9.5</v>
      </c>
      <c r="G27" s="84">
        <f>'fig29 budget 2b'!H17</f>
        <v>849.5</v>
      </c>
      <c r="H27" s="127">
        <f t="shared" si="1"/>
        <v>0.040777435365724875</v>
      </c>
    </row>
    <row r="28" spans="1:8" ht="47.25" customHeight="1" hidden="1">
      <c r="A28" s="128" t="s">
        <v>85</v>
      </c>
      <c r="B28" s="84">
        <f>'fig29 budget 2b'!C18</f>
        <v>0</v>
      </c>
      <c r="C28" s="84">
        <f>'fig29 budget 2b'!D18</f>
        <v>0</v>
      </c>
      <c r="D28" s="84">
        <f>'fig29 budget 2b'!E18</f>
        <v>0</v>
      </c>
      <c r="E28" s="84">
        <f>'fig29 budget 2b'!F18</f>
        <v>0</v>
      </c>
      <c r="F28" s="84">
        <f>'fig29 budget 2b'!G18</f>
        <v>0</v>
      </c>
      <c r="G28" s="84">
        <f>'fig29 budget 2b'!H18</f>
        <v>0</v>
      </c>
      <c r="H28" s="127">
        <f t="shared" si="1"/>
        <v>0</v>
      </c>
    </row>
    <row r="29" spans="1:8" ht="15.75" customHeight="1" hidden="1">
      <c r="A29" s="129" t="s">
        <v>86</v>
      </c>
      <c r="B29" s="84" t="e">
        <f>'fig29 budget 2b'!#REF!</f>
        <v>#REF!</v>
      </c>
      <c r="C29" s="84" t="e">
        <f>'fig29 budget 2b'!#REF!</f>
        <v>#REF!</v>
      </c>
      <c r="D29" s="84" t="e">
        <f>'fig29 budget 2b'!#REF!</f>
        <v>#REF!</v>
      </c>
      <c r="E29" s="84" t="e">
        <f>'fig29 budget 2b'!#REF!</f>
        <v>#REF!</v>
      </c>
      <c r="F29" s="84" t="e">
        <f>'fig29 budget 2b'!#REF!</f>
        <v>#REF!</v>
      </c>
      <c r="G29" s="84" t="e">
        <f>'fig29 budget 2b'!#REF!</f>
        <v>#REF!</v>
      </c>
      <c r="H29" s="127" t="e">
        <f t="shared" si="1"/>
        <v>#REF!</v>
      </c>
    </row>
    <row r="30" spans="1:8" ht="15.75">
      <c r="A30" s="129"/>
      <c r="B30" s="84"/>
      <c r="C30" s="84"/>
      <c r="D30" s="84"/>
      <c r="E30" s="84"/>
      <c r="F30" s="84"/>
      <c r="G30" s="84"/>
      <c r="H30" s="127"/>
    </row>
    <row r="31" spans="1:8" ht="15.75">
      <c r="A31" s="129" t="s">
        <v>22</v>
      </c>
      <c r="B31" s="84">
        <f>'fig31 budget 2c'!C15</f>
        <v>53</v>
      </c>
      <c r="C31" s="84">
        <f>'fig31 budget 2c'!D15</f>
        <v>23</v>
      </c>
      <c r="D31" s="84">
        <f>'fig31 budget 2c'!E15</f>
        <v>0</v>
      </c>
      <c r="E31" s="84">
        <f>'fig31 budget 2c'!F15</f>
        <v>0</v>
      </c>
      <c r="F31" s="84">
        <f>'fig31 budget 2c'!G15</f>
        <v>0</v>
      </c>
      <c r="G31" s="84">
        <f>'fig31 budget 2c'!H15</f>
        <v>76</v>
      </c>
      <c r="H31" s="127">
        <f t="shared" si="1"/>
        <v>0.0036481284141201774</v>
      </c>
    </row>
    <row r="32" spans="1:8" ht="63" customHeight="1" hidden="1">
      <c r="A32" s="128" t="s">
        <v>83</v>
      </c>
      <c r="B32" s="84">
        <f>'fig31 budget 2c'!C16</f>
        <v>0</v>
      </c>
      <c r="C32" s="84">
        <f>'fig31 budget 2c'!D16</f>
        <v>0</v>
      </c>
      <c r="D32" s="84">
        <f>'fig31 budget 2c'!E16</f>
        <v>0</v>
      </c>
      <c r="E32" s="84">
        <f>'fig31 budget 2c'!F16</f>
        <v>0</v>
      </c>
      <c r="F32" s="84">
        <f>'fig31 budget 2c'!G16</f>
        <v>0</v>
      </c>
      <c r="G32" s="84">
        <f>'fig31 budget 2c'!H16</f>
        <v>0</v>
      </c>
      <c r="H32" s="127">
        <f t="shared" si="1"/>
        <v>0</v>
      </c>
    </row>
    <row r="33" spans="1:8" ht="31.5" customHeight="1" hidden="1">
      <c r="A33" s="128" t="s">
        <v>84</v>
      </c>
      <c r="B33" s="84">
        <f>'fig31 budget 2c'!C17</f>
        <v>53</v>
      </c>
      <c r="C33" s="84">
        <f>'fig31 budget 2c'!D17</f>
        <v>23</v>
      </c>
      <c r="D33" s="84">
        <f>'fig31 budget 2c'!E17</f>
        <v>0</v>
      </c>
      <c r="E33" s="84">
        <f>'fig31 budget 2c'!F17</f>
        <v>0</v>
      </c>
      <c r="F33" s="84">
        <f>'fig31 budget 2c'!G17</f>
        <v>0</v>
      </c>
      <c r="G33" s="84">
        <f>'fig31 budget 2c'!H17</f>
        <v>76</v>
      </c>
      <c r="H33" s="127">
        <f t="shared" si="1"/>
        <v>0.0036481284141201774</v>
      </c>
    </row>
    <row r="34" spans="1:8" ht="47.25" customHeight="1" hidden="1">
      <c r="A34" s="128" t="s">
        <v>85</v>
      </c>
      <c r="B34" s="84">
        <f>'fig31 budget 2c'!C18</f>
        <v>0</v>
      </c>
      <c r="C34" s="84">
        <f>'fig31 budget 2c'!D18</f>
        <v>0</v>
      </c>
      <c r="D34" s="84">
        <f>'fig31 budget 2c'!E18</f>
        <v>0</v>
      </c>
      <c r="E34" s="84">
        <f>'fig31 budget 2c'!F18</f>
        <v>0</v>
      </c>
      <c r="F34" s="84">
        <f>'fig31 budget 2c'!G18</f>
        <v>0</v>
      </c>
      <c r="G34" s="84">
        <f>'fig31 budget 2c'!H18</f>
        <v>0</v>
      </c>
      <c r="H34" s="127">
        <f t="shared" si="1"/>
        <v>0</v>
      </c>
    </row>
    <row r="35" spans="1:8" ht="15.75" customHeight="1" hidden="1">
      <c r="A35" s="129" t="s">
        <v>86</v>
      </c>
      <c r="B35" s="84" t="e">
        <f>'fig31 budget 2c'!#REF!</f>
        <v>#REF!</v>
      </c>
      <c r="C35" s="84" t="e">
        <f>'fig31 budget 2c'!#REF!</f>
        <v>#REF!</v>
      </c>
      <c r="D35" s="84" t="e">
        <f>'fig31 budget 2c'!#REF!</f>
        <v>#REF!</v>
      </c>
      <c r="E35" s="84" t="e">
        <f>'fig31 budget 2c'!#REF!</f>
        <v>#REF!</v>
      </c>
      <c r="F35" s="84" t="e">
        <f>'fig31 budget 2c'!#REF!</f>
        <v>#REF!</v>
      </c>
      <c r="G35" s="84" t="e">
        <f>'fig31 budget 2c'!#REF!</f>
        <v>#REF!</v>
      </c>
      <c r="H35" s="127" t="e">
        <f t="shared" si="1"/>
        <v>#REF!</v>
      </c>
    </row>
    <row r="36" spans="1:8" ht="15.75">
      <c r="A36" s="129"/>
      <c r="B36" s="84"/>
      <c r="C36" s="84"/>
      <c r="D36" s="84"/>
      <c r="E36" s="84"/>
      <c r="F36" s="84"/>
      <c r="G36" s="84"/>
      <c r="H36" s="127"/>
    </row>
    <row r="37" spans="1:8" ht="15.75">
      <c r="A37" s="129" t="s">
        <v>23</v>
      </c>
      <c r="B37" s="84">
        <f>'fig34 budget 2d'!C21</f>
        <v>10.2</v>
      </c>
      <c r="C37" s="84">
        <f>'fig34 budget 2d'!D21</f>
        <v>205</v>
      </c>
      <c r="D37" s="84">
        <f>'fig34 budget 2d'!E21</f>
        <v>0</v>
      </c>
      <c r="E37" s="84">
        <f>'fig34 budget 2d'!F21</f>
        <v>0</v>
      </c>
      <c r="F37" s="84">
        <f>'fig34 budget 2d'!G21</f>
        <v>0</v>
      </c>
      <c r="G37" s="84">
        <f>'fig34 budget 2d'!H21</f>
        <v>215.2</v>
      </c>
      <c r="H37" s="127">
        <f t="shared" si="1"/>
        <v>0.010329963614719238</v>
      </c>
    </row>
    <row r="38" spans="1:8" ht="63" customHeight="1" hidden="1">
      <c r="A38" s="128" t="s">
        <v>83</v>
      </c>
      <c r="B38" s="84">
        <f>'fig34 budget 2d'!C22</f>
        <v>0</v>
      </c>
      <c r="C38" s="84">
        <f>'fig34 budget 2d'!D22</f>
        <v>0</v>
      </c>
      <c r="D38" s="84">
        <f>'fig34 budget 2d'!E22</f>
        <v>0</v>
      </c>
      <c r="E38" s="84">
        <f>'fig34 budget 2d'!F22</f>
        <v>0</v>
      </c>
      <c r="F38" s="84">
        <f>'fig34 budget 2d'!G22</f>
        <v>0</v>
      </c>
      <c r="G38" s="84">
        <f>'fig34 budget 2d'!H22</f>
        <v>0</v>
      </c>
      <c r="H38" s="127">
        <f t="shared" si="1"/>
        <v>0</v>
      </c>
    </row>
    <row r="39" spans="1:8" ht="31.5" customHeight="1" hidden="1">
      <c r="A39" s="128" t="s">
        <v>84</v>
      </c>
      <c r="B39" s="84">
        <f>'fig34 budget 2d'!C23</f>
        <v>0</v>
      </c>
      <c r="C39" s="84">
        <f>'fig34 budget 2d'!D23</f>
        <v>205</v>
      </c>
      <c r="D39" s="84">
        <f>'fig34 budget 2d'!E23</f>
        <v>0</v>
      </c>
      <c r="E39" s="84">
        <f>'fig34 budget 2d'!F23</f>
        <v>0</v>
      </c>
      <c r="F39" s="84">
        <f>'fig34 budget 2d'!G23</f>
        <v>0</v>
      </c>
      <c r="G39" s="84">
        <f>'fig34 budget 2d'!H23</f>
        <v>205</v>
      </c>
      <c r="H39" s="127">
        <f t="shared" si="1"/>
        <v>0.009840346380192584</v>
      </c>
    </row>
    <row r="40" spans="1:8" ht="47.25" customHeight="1" hidden="1">
      <c r="A40" s="128" t="s">
        <v>85</v>
      </c>
      <c r="B40" s="84">
        <f>'fig34 budget 2d'!C24</f>
        <v>0</v>
      </c>
      <c r="C40" s="84">
        <f>'fig34 budget 2d'!D24</f>
        <v>0</v>
      </c>
      <c r="D40" s="84">
        <f>'fig34 budget 2d'!E24</f>
        <v>0</v>
      </c>
      <c r="E40" s="84">
        <f>'fig34 budget 2d'!F24</f>
        <v>0</v>
      </c>
      <c r="F40" s="84">
        <f>'fig34 budget 2d'!G24</f>
        <v>0</v>
      </c>
      <c r="G40" s="84">
        <f>'fig34 budget 2d'!H24</f>
        <v>0</v>
      </c>
      <c r="H40" s="127">
        <f t="shared" si="1"/>
        <v>0</v>
      </c>
    </row>
    <row r="41" spans="1:8" ht="15.75" customHeight="1" hidden="1">
      <c r="A41" s="129" t="s">
        <v>86</v>
      </c>
      <c r="B41" s="84" t="e">
        <f>'fig34 budget 2d'!#REF!</f>
        <v>#REF!</v>
      </c>
      <c r="C41" s="84" t="e">
        <f>'fig34 budget 2d'!#REF!</f>
        <v>#REF!</v>
      </c>
      <c r="D41" s="84" t="e">
        <f>'fig34 budget 2d'!#REF!</f>
        <v>#REF!</v>
      </c>
      <c r="E41" s="84" t="e">
        <f>'fig34 budget 2d'!#REF!</f>
        <v>#REF!</v>
      </c>
      <c r="F41" s="84" t="e">
        <f>'fig34 budget 2d'!#REF!</f>
        <v>#REF!</v>
      </c>
      <c r="G41" s="84" t="e">
        <f>'fig34 budget 2d'!#REF!</f>
        <v>#REF!</v>
      </c>
      <c r="H41" s="127" t="e">
        <f t="shared" si="1"/>
        <v>#REF!</v>
      </c>
    </row>
    <row r="42" spans="1:12" ht="15.75">
      <c r="A42" s="129"/>
      <c r="B42" s="84"/>
      <c r="C42" s="84"/>
      <c r="D42" s="84"/>
      <c r="E42" s="84"/>
      <c r="F42" s="84"/>
      <c r="G42" s="84"/>
      <c r="H42" s="127"/>
      <c r="L42" s="18">
        <v>111</v>
      </c>
    </row>
    <row r="43" spans="1:8" ht="15.75">
      <c r="A43" s="129" t="s">
        <v>24</v>
      </c>
      <c r="B43" s="84">
        <f>'fig41 budget 3'!C20</f>
        <v>636.0799999999999</v>
      </c>
      <c r="C43" s="84">
        <f>'fig41 budget 3'!D20</f>
        <v>63.02</v>
      </c>
      <c r="D43" s="84">
        <f>'fig41 budget 3'!E20</f>
        <v>181.9</v>
      </c>
      <c r="E43" s="84">
        <f>'fig41 budget 3'!F20</f>
        <v>31.9</v>
      </c>
      <c r="F43" s="84">
        <f>'fig41 budget 3'!G20</f>
        <v>31.9</v>
      </c>
      <c r="G43" s="84">
        <f>'fig41 budget 3'!H20</f>
        <v>944.7999999999998</v>
      </c>
      <c r="H43" s="127">
        <f t="shared" si="1"/>
        <v>0.04535199639027293</v>
      </c>
    </row>
    <row r="44" spans="1:8" ht="63" customHeight="1" hidden="1">
      <c r="A44" s="128" t="s">
        <v>83</v>
      </c>
      <c r="B44" s="84">
        <f>'fig41 budget 3'!C21</f>
        <v>0</v>
      </c>
      <c r="C44" s="84">
        <f>'fig41 budget 3'!D21</f>
        <v>0</v>
      </c>
      <c r="D44" s="84">
        <f>'fig41 budget 3'!E21</f>
        <v>0</v>
      </c>
      <c r="E44" s="84">
        <f>'fig41 budget 3'!F21</f>
        <v>0</v>
      </c>
      <c r="F44" s="84">
        <f>'fig41 budget 3'!G21</f>
        <v>0</v>
      </c>
      <c r="G44" s="84">
        <f>'fig41 budget 3'!H21</f>
        <v>0</v>
      </c>
      <c r="H44" s="127">
        <f t="shared" si="1"/>
        <v>0</v>
      </c>
    </row>
    <row r="45" spans="1:8" ht="31.5" customHeight="1" hidden="1">
      <c r="A45" s="128" t="s">
        <v>84</v>
      </c>
      <c r="B45" s="84">
        <f>'fig41 budget 3'!C22</f>
        <v>0</v>
      </c>
      <c r="C45" s="84">
        <f>'fig41 budget 3'!D22</f>
        <v>0</v>
      </c>
      <c r="D45" s="84">
        <f>'fig41 budget 3'!E22</f>
        <v>0</v>
      </c>
      <c r="E45" s="84">
        <f>'fig41 budget 3'!F22</f>
        <v>0</v>
      </c>
      <c r="F45" s="84">
        <f>'fig41 budget 3'!G22</f>
        <v>0</v>
      </c>
      <c r="G45" s="84">
        <f>'fig41 budget 3'!H22</f>
        <v>0</v>
      </c>
      <c r="H45" s="127">
        <f t="shared" si="1"/>
        <v>0</v>
      </c>
    </row>
    <row r="46" spans="1:8" ht="47.25" customHeight="1" hidden="1">
      <c r="A46" s="128" t="s">
        <v>85</v>
      </c>
      <c r="B46" s="84">
        <f>'fig41 budget 3'!C23</f>
        <v>0</v>
      </c>
      <c r="C46" s="84">
        <f>'fig41 budget 3'!D23</f>
        <v>0</v>
      </c>
      <c r="D46" s="84">
        <f>'fig41 budget 3'!E23</f>
        <v>0</v>
      </c>
      <c r="E46" s="84">
        <f>'fig41 budget 3'!F23</f>
        <v>0</v>
      </c>
      <c r="F46" s="84">
        <f>'fig41 budget 3'!G23</f>
        <v>0</v>
      </c>
      <c r="G46" s="84">
        <f>'fig41 budget 3'!H23</f>
        <v>0</v>
      </c>
      <c r="H46" s="127">
        <f t="shared" si="1"/>
        <v>0</v>
      </c>
    </row>
    <row r="47" spans="1:8" ht="15.75" customHeight="1" hidden="1">
      <c r="A47" s="129" t="s">
        <v>86</v>
      </c>
      <c r="B47" s="84" t="e">
        <f>'fig41 budget 3'!#REF!</f>
        <v>#REF!</v>
      </c>
      <c r="C47" s="84" t="e">
        <f>'fig41 budget 3'!#REF!</f>
        <v>#REF!</v>
      </c>
      <c r="D47" s="84" t="e">
        <f>'fig41 budget 3'!#REF!</f>
        <v>#REF!</v>
      </c>
      <c r="E47" s="84" t="e">
        <f>'fig41 budget 3'!#REF!</f>
        <v>#REF!</v>
      </c>
      <c r="F47" s="84" t="e">
        <f>'fig41 budget 3'!#REF!</f>
        <v>#REF!</v>
      </c>
      <c r="G47" s="84" t="e">
        <f>'fig41 budget 3'!#REF!</f>
        <v>#REF!</v>
      </c>
      <c r="H47" s="127" t="e">
        <f t="shared" si="1"/>
        <v>#REF!</v>
      </c>
    </row>
    <row r="48" spans="1:8" ht="15.75">
      <c r="A48" s="129"/>
      <c r="B48" s="84"/>
      <c r="C48" s="84"/>
      <c r="D48" s="84"/>
      <c r="E48" s="84"/>
      <c r="F48" s="84"/>
      <c r="G48" s="84"/>
      <c r="H48" s="127"/>
    </row>
    <row r="49" spans="1:8" ht="15.75">
      <c r="A49" s="129" t="s">
        <v>25</v>
      </c>
      <c r="B49" s="84">
        <f>'fig47 budget 4a'!C28</f>
        <v>340</v>
      </c>
      <c r="C49" s="84">
        <f>'fig47 budget 4a'!D28</f>
        <v>309</v>
      </c>
      <c r="D49" s="84">
        <f>'fig47 budget 4a'!E28</f>
        <v>322</v>
      </c>
      <c r="E49" s="84">
        <f>'fig47 budget 4a'!F28</f>
        <v>50</v>
      </c>
      <c r="F49" s="84">
        <f>'fig47 budget 4a'!G28</f>
        <v>106</v>
      </c>
      <c r="G49" s="84">
        <f>'fig47 budget 4a'!H28</f>
        <v>1127</v>
      </c>
      <c r="H49" s="127">
        <f t="shared" si="1"/>
        <v>0.05409790424622947</v>
      </c>
    </row>
    <row r="50" spans="1:8" ht="63" customHeight="1" hidden="1">
      <c r="A50" s="128" t="s">
        <v>83</v>
      </c>
      <c r="B50" s="84">
        <f>'fig47 budget 4a'!C29</f>
        <v>0</v>
      </c>
      <c r="C50" s="84">
        <f>'fig47 budget 4a'!D29</f>
        <v>0</v>
      </c>
      <c r="D50" s="84">
        <f>'fig47 budget 4a'!E29</f>
        <v>0</v>
      </c>
      <c r="E50" s="84">
        <f>'fig47 budget 4a'!F29</f>
        <v>0</v>
      </c>
      <c r="F50" s="84">
        <f>'fig47 budget 4a'!G29</f>
        <v>0</v>
      </c>
      <c r="G50" s="84">
        <f>'fig47 budget 4a'!H29</f>
        <v>0</v>
      </c>
      <c r="H50" s="127">
        <f t="shared" si="1"/>
        <v>0</v>
      </c>
    </row>
    <row r="51" spans="1:8" ht="31.5" customHeight="1" hidden="1">
      <c r="A51" s="128" t="s">
        <v>84</v>
      </c>
      <c r="B51" s="84">
        <f>'fig47 budget 4a'!C30</f>
        <v>0</v>
      </c>
      <c r="C51" s="84">
        <f>'fig47 budget 4a'!D30</f>
        <v>0</v>
      </c>
      <c r="D51" s="84">
        <f>'fig47 budget 4a'!E30</f>
        <v>0</v>
      </c>
      <c r="E51" s="84">
        <f>'fig47 budget 4a'!F30</f>
        <v>0</v>
      </c>
      <c r="F51" s="84">
        <f>'fig47 budget 4a'!G30</f>
        <v>0</v>
      </c>
      <c r="G51" s="84">
        <f>'fig47 budget 4a'!H30</f>
        <v>0</v>
      </c>
      <c r="H51" s="127">
        <f t="shared" si="1"/>
        <v>0</v>
      </c>
    </row>
    <row r="52" spans="1:8" ht="47.25" customHeight="1" hidden="1">
      <c r="A52" s="128" t="s">
        <v>85</v>
      </c>
      <c r="B52" s="84">
        <f>'fig47 budget 4a'!C31</f>
        <v>0</v>
      </c>
      <c r="C52" s="84">
        <f>'fig47 budget 4a'!D31</f>
        <v>0</v>
      </c>
      <c r="D52" s="84">
        <f>'fig47 budget 4a'!E31</f>
        <v>0</v>
      </c>
      <c r="E52" s="84">
        <f>'fig47 budget 4a'!F31</f>
        <v>0</v>
      </c>
      <c r="F52" s="84">
        <f>'fig47 budget 4a'!G31</f>
        <v>0</v>
      </c>
      <c r="G52" s="84">
        <f>'fig47 budget 4a'!H31</f>
        <v>0</v>
      </c>
      <c r="H52" s="127">
        <f t="shared" si="1"/>
        <v>0</v>
      </c>
    </row>
    <row r="53" spans="1:8" ht="15.75" customHeight="1" hidden="1">
      <c r="A53" s="129" t="s">
        <v>86</v>
      </c>
      <c r="B53" s="84" t="e">
        <f>'fig47 budget 4a'!#REF!</f>
        <v>#REF!</v>
      </c>
      <c r="C53" s="84" t="e">
        <f>'fig47 budget 4a'!#REF!</f>
        <v>#REF!</v>
      </c>
      <c r="D53" s="84" t="e">
        <f>'fig47 budget 4a'!#REF!</f>
        <v>#REF!</v>
      </c>
      <c r="E53" s="84" t="e">
        <f>'fig47 budget 4a'!#REF!</f>
        <v>#REF!</v>
      </c>
      <c r="F53" s="84" t="e">
        <f>'fig47 budget 4a'!#REF!</f>
        <v>#REF!</v>
      </c>
      <c r="G53" s="84" t="e">
        <f>'fig47 budget 4a'!#REF!</f>
        <v>#REF!</v>
      </c>
      <c r="H53" s="127" t="e">
        <f t="shared" si="1"/>
        <v>#REF!</v>
      </c>
    </row>
    <row r="54" spans="1:8" ht="15.75" customHeight="1" hidden="1">
      <c r="A54" s="129" t="s">
        <v>26</v>
      </c>
      <c r="B54" s="84"/>
      <c r="C54" s="84"/>
      <c r="D54" s="84"/>
      <c r="E54" s="84"/>
      <c r="F54" s="84"/>
      <c r="G54" s="84"/>
      <c r="H54" s="127">
        <f t="shared" si="1"/>
        <v>0</v>
      </c>
    </row>
    <row r="55" spans="1:8" ht="63" customHeight="1" hidden="1">
      <c r="A55" s="128" t="s">
        <v>83</v>
      </c>
      <c r="B55" s="84"/>
      <c r="C55" s="84"/>
      <c r="D55" s="84"/>
      <c r="E55" s="84"/>
      <c r="F55" s="84"/>
      <c r="G55" s="84"/>
      <c r="H55" s="127">
        <f t="shared" si="1"/>
        <v>0</v>
      </c>
    </row>
    <row r="56" spans="1:8" ht="31.5" customHeight="1" hidden="1">
      <c r="A56" s="128" t="s">
        <v>84</v>
      </c>
      <c r="B56" s="84"/>
      <c r="C56" s="84"/>
      <c r="D56" s="84"/>
      <c r="E56" s="84"/>
      <c r="F56" s="84"/>
      <c r="G56" s="84"/>
      <c r="H56" s="127">
        <f t="shared" si="1"/>
        <v>0</v>
      </c>
    </row>
    <row r="57" spans="1:8" ht="47.25" customHeight="1" hidden="1">
      <c r="A57" s="128" t="s">
        <v>85</v>
      </c>
      <c r="B57" s="84"/>
      <c r="C57" s="84"/>
      <c r="D57" s="84"/>
      <c r="E57" s="84"/>
      <c r="F57" s="84"/>
      <c r="G57" s="84"/>
      <c r="H57" s="127">
        <f t="shared" si="1"/>
        <v>0</v>
      </c>
    </row>
    <row r="58" spans="1:8" ht="15.75" customHeight="1" hidden="1">
      <c r="A58" s="129" t="s">
        <v>86</v>
      </c>
      <c r="B58" s="84"/>
      <c r="C58" s="84"/>
      <c r="D58" s="84"/>
      <c r="E58" s="84"/>
      <c r="F58" s="84"/>
      <c r="G58" s="84"/>
      <c r="H58" s="127">
        <f t="shared" si="1"/>
        <v>0</v>
      </c>
    </row>
    <row r="59" spans="1:8" ht="15.75" customHeight="1" hidden="1">
      <c r="A59" s="129" t="s">
        <v>28</v>
      </c>
      <c r="B59" s="84"/>
      <c r="C59" s="84"/>
      <c r="D59" s="84"/>
      <c r="E59" s="84"/>
      <c r="F59" s="84"/>
      <c r="G59" s="84"/>
      <c r="H59" s="127">
        <f t="shared" si="1"/>
        <v>0</v>
      </c>
    </row>
    <row r="60" spans="1:8" ht="63" customHeight="1" hidden="1">
      <c r="A60" s="128" t="s">
        <v>83</v>
      </c>
      <c r="B60" s="84"/>
      <c r="C60" s="84"/>
      <c r="D60" s="84"/>
      <c r="E60" s="84"/>
      <c r="F60" s="84"/>
      <c r="G60" s="84"/>
      <c r="H60" s="127">
        <f t="shared" si="1"/>
        <v>0</v>
      </c>
    </row>
    <row r="61" spans="1:8" ht="31.5" customHeight="1" hidden="1">
      <c r="A61" s="128" t="s">
        <v>84</v>
      </c>
      <c r="B61" s="84"/>
      <c r="C61" s="84"/>
      <c r="D61" s="84"/>
      <c r="E61" s="84"/>
      <c r="F61" s="84"/>
      <c r="G61" s="84"/>
      <c r="H61" s="127">
        <f t="shared" si="1"/>
        <v>0</v>
      </c>
    </row>
    <row r="62" spans="1:8" ht="47.25" customHeight="1" hidden="1">
      <c r="A62" s="128" t="s">
        <v>85</v>
      </c>
      <c r="B62" s="84"/>
      <c r="C62" s="84"/>
      <c r="D62" s="84"/>
      <c r="E62" s="84"/>
      <c r="F62" s="84"/>
      <c r="G62" s="84"/>
      <c r="H62" s="127">
        <f t="shared" si="1"/>
        <v>0</v>
      </c>
    </row>
    <row r="63" spans="1:8" ht="15.75" customHeight="1" hidden="1">
      <c r="A63" s="129" t="s">
        <v>86</v>
      </c>
      <c r="B63" s="84"/>
      <c r="C63" s="84"/>
      <c r="D63" s="84"/>
      <c r="E63" s="84"/>
      <c r="F63" s="84"/>
      <c r="G63" s="84"/>
      <c r="H63" s="127">
        <f t="shared" si="1"/>
        <v>0</v>
      </c>
    </row>
    <row r="64" spans="1:8" ht="15.75">
      <c r="A64" s="129"/>
      <c r="B64" s="84"/>
      <c r="C64" s="84"/>
      <c r="D64" s="84"/>
      <c r="E64" s="84"/>
      <c r="F64" s="84"/>
      <c r="G64" s="84"/>
      <c r="H64" s="127"/>
    </row>
    <row r="65" spans="1:8" ht="15.75">
      <c r="A65" s="129" t="s">
        <v>26</v>
      </c>
      <c r="B65" s="84">
        <f>'fig49 budget 4b'!C17</f>
        <v>65</v>
      </c>
      <c r="C65" s="84">
        <f>'fig49 budget 4b'!D17</f>
        <v>143</v>
      </c>
      <c r="D65" s="84">
        <f>'fig49 budget 4b'!E17</f>
        <v>0</v>
      </c>
      <c r="E65" s="84">
        <f>'fig49 budget 4b'!F17</f>
        <v>0</v>
      </c>
      <c r="F65" s="84">
        <f>'fig49 budget 4b'!G17</f>
        <v>0</v>
      </c>
      <c r="G65" s="84">
        <f>'fig49 budget 4b'!H17</f>
        <v>208</v>
      </c>
      <c r="H65" s="127">
        <f t="shared" si="1"/>
        <v>0.009984351449171012</v>
      </c>
    </row>
    <row r="66" spans="1:8" ht="15.75">
      <c r="A66" s="129"/>
      <c r="B66" s="84"/>
      <c r="C66" s="84"/>
      <c r="D66" s="84"/>
      <c r="E66" s="84"/>
      <c r="F66" s="84"/>
      <c r="G66" s="84"/>
      <c r="H66" s="127"/>
    </row>
    <row r="67" spans="1:9" ht="15.75">
      <c r="A67" s="129" t="s">
        <v>27</v>
      </c>
      <c r="B67" s="84">
        <f>B65+B49+B43+B37+B31+B25+B19+B13+B5</f>
        <v>2138.04</v>
      </c>
      <c r="C67" s="84">
        <f>C65+C49+C43+C31+C25+C19+C13+C11+C5</f>
        <v>10155.480000000001</v>
      </c>
      <c r="D67" s="84">
        <f>D49+D43+D37+D25+D13+D5</f>
        <v>1795.8600000000001</v>
      </c>
      <c r="E67" s="84">
        <f>E49+E43+E25+E13+E5</f>
        <v>1234.86</v>
      </c>
      <c r="F67" s="84">
        <f>F49+F43+F25+F13+F5</f>
        <v>1095.86</v>
      </c>
      <c r="G67" s="84">
        <f>G5+G11+G13+G19+G25+G31+G37+G43+G49+G65</f>
        <v>20832.6</v>
      </c>
      <c r="H67" s="127">
        <f t="shared" si="1"/>
        <v>1</v>
      </c>
      <c r="I67" s="19"/>
    </row>
    <row r="68" spans="1:9" ht="15.75">
      <c r="A68" s="128" t="s">
        <v>83</v>
      </c>
      <c r="B68" s="85">
        <f>'fig2 budget 1a'!C33+'fig4 budget 1b'!C8+'fig5 budget 1c'!C23+'fig13 budget 2a'!C22+'fig29 budget 2b'!C16+'fig31 budget 2c'!C16+'fig34 budget 2d'!C22+'fig41 budget 3'!C21+'fig47 budget 4a'!C29+'fig49 budget 4b'!C18</f>
        <v>0</v>
      </c>
      <c r="C68" s="85">
        <f>'fig2 budget 1a'!D33+'fig4 budget 1b'!D8+'fig5 budget 1c'!D23+'fig13 budget 2a'!D22+'fig29 budget 2b'!D16+'fig31 budget 2c'!D16+'fig34 budget 2d'!D22+'fig41 budget 3'!D21+'fig47 budget 4a'!D29+'fig49 budget 4b'!D18</f>
        <v>200</v>
      </c>
      <c r="D68" s="85">
        <f>'fig2 budget 1a'!E33+'fig4 budget 1b'!E8+'fig5 budget 1c'!E23+'fig13 budget 2a'!E22+'fig29 budget 2b'!E16+'fig31 budget 2c'!E16+'fig34 budget 2d'!E22+'fig41 budget 3'!E21+'fig47 budget 4a'!E29+'fig49 budget 4b'!E18</f>
        <v>200</v>
      </c>
      <c r="E68" s="85">
        <f>'fig2 budget 1a'!F33+'fig4 budget 1b'!F8+'fig5 budget 1c'!F23+'fig13 budget 2a'!F22+'fig29 budget 2b'!F16+'fig31 budget 2c'!F16+'fig34 budget 2d'!F22+'fig41 budget 3'!F21+'fig47 budget 4a'!F29+'fig49 budget 4b'!F18</f>
        <v>200</v>
      </c>
      <c r="F68" s="85">
        <f>'fig2 budget 1a'!G33+'fig4 budget 1b'!G8+'fig5 budget 1c'!G23+'fig13 budget 2a'!G22+'fig29 budget 2b'!G16+'fig31 budget 2c'!G16+'fig34 budget 2d'!G22+'fig41 budget 3'!G21+'fig47 budget 4a'!G29+'fig49 budget 4b'!G18</f>
        <v>200</v>
      </c>
      <c r="G68" s="86">
        <v>800</v>
      </c>
      <c r="H68" s="127">
        <f t="shared" si="1"/>
        <v>0.038401351727580815</v>
      </c>
      <c r="I68" s="19"/>
    </row>
    <row r="69" spans="1:8" ht="15.75">
      <c r="A69" s="128" t="s">
        <v>84</v>
      </c>
      <c r="B69" s="85">
        <f>'fig2 budget 1a'!C34+'fig4 budget 1b'!C9+'fig5 budget 1c'!C24+'fig13 budget 2a'!C23+'fig29 budget 2b'!C17+'fig31 budget 2c'!C17+'fig34 budget 2d'!C23+'fig41 budget 3'!C22+'fig47 budget 4a'!C30+'fig49 budget 4b'!C19</f>
        <v>914.66</v>
      </c>
      <c r="C69" s="85">
        <f>'fig2 budget 1a'!D34+'fig4 budget 1b'!D9+'fig5 budget 1c'!D24+'fig13 budget 2a'!D23+'fig29 budget 2b'!D17+'fig31 budget 2c'!D17+'fig34 budget 2d'!D23+'fig41 budget 3'!D22+'fig47 budget 4a'!D30+'fig49 budget 4b'!D19</f>
        <v>1072.96</v>
      </c>
      <c r="D69" s="85">
        <f>'fig2 budget 1a'!E34+'fig4 budget 1b'!E9+'fig5 budget 1c'!E24+'fig13 budget 2a'!E23+'fig29 budget 2b'!E17+'fig31 budget 2c'!E17+'fig34 budget 2d'!E23+'fig41 budget 3'!E22+'fig47 budget 4a'!E30+'fig49 budget 4b'!E19</f>
        <v>691.96</v>
      </c>
      <c r="E69" s="85">
        <f>'fig2 budget 1a'!F34+'fig4 budget 1b'!F9+'fig5 budget 1c'!F24+'fig13 budget 2a'!F23+'fig29 budget 2b'!F17+'fig31 budget 2c'!F17+'fig34 budget 2d'!F23+'fig41 budget 3'!F22+'fig47 budget 4a'!F30+'fig49 budget 4b'!F19</f>
        <v>552.96</v>
      </c>
      <c r="F69" s="85">
        <f>'fig2 budget 1a'!G34+'fig4 budget 1b'!G9+'fig5 budget 1c'!G24+'fig13 budget 2a'!G23+'fig29 budget 2b'!G17+'fig31 budget 2c'!G17+'fig34 budget 2d'!G23+'fig41 budget 3'!G22+'fig47 budget 4a'!G30+'fig49 budget 4b'!G19</f>
        <v>367.46</v>
      </c>
      <c r="G69" s="84">
        <f>'fig2 budget 1a'!H34+'fig4 budget 1b'!H9+'fig5 budget 1c'!H24+'fig13 budget 2a'!H23+'fig29 budget 2b'!H17+'fig31 budget 2c'!H17+'fig34 budget 2d'!H23+'fig41 budget 3'!H22+'fig47 budget 4a'!H30+'fig49 budget 4b'!H19</f>
        <v>3600</v>
      </c>
      <c r="H69" s="127">
        <f t="shared" si="1"/>
        <v>0.17280608277411366</v>
      </c>
    </row>
    <row r="70" spans="1:8" ht="15.75">
      <c r="A70" s="128" t="s">
        <v>85</v>
      </c>
      <c r="B70" s="85">
        <f>'fig2 budget 1a'!C35+'fig4 budget 1b'!C10+'fig5 budget 1c'!C25+'fig13 budget 2a'!C24+'fig29 budget 2b'!C18+'fig31 budget 2c'!C18+'fig34 budget 2d'!C24+'fig41 budget 3'!C23+'fig47 budget 4a'!C31+'fig49 budget 4b'!C20</f>
        <v>0</v>
      </c>
      <c r="C70" s="85">
        <f>'fig2 budget 1a'!D35+'fig4 budget 1b'!D10+'fig5 budget 1c'!D25+'fig13 budget 2a'!D24+'fig29 budget 2b'!D18+'fig31 budget 2c'!D18+'fig34 budget 2d'!D24+'fig41 budget 3'!D23+'fig47 budget 4a'!D31+'fig49 budget 4b'!D20</f>
        <v>0</v>
      </c>
      <c r="D70" s="85">
        <f>'fig2 budget 1a'!E35+'fig4 budget 1b'!E10+'fig5 budget 1c'!E25+'fig13 budget 2a'!E24+'fig29 budget 2b'!E18+'fig31 budget 2c'!E18+'fig34 budget 2d'!E24+'fig41 budget 3'!E23+'fig47 budget 4a'!E31+'fig49 budget 4b'!E20</f>
        <v>0</v>
      </c>
      <c r="E70" s="85">
        <f>'fig2 budget 1a'!F35+'fig4 budget 1b'!F10+'fig5 budget 1c'!F25+'fig13 budget 2a'!F24+'fig29 budget 2b'!F18+'fig31 budget 2c'!F18+'fig34 budget 2d'!F24+'fig41 budget 3'!F23+'fig47 budget 4a'!F31+'fig49 budget 4b'!F20</f>
        <v>0</v>
      </c>
      <c r="F70" s="85">
        <f>'fig2 budget 1a'!G35+'fig4 budget 1b'!G10+'fig5 budget 1c'!G25+'fig13 budget 2a'!G24+'fig29 budget 2b'!G18+'fig31 budget 2c'!G18+'fig34 budget 2d'!G24+'fig41 budget 3'!G23+'fig47 budget 4a'!G31+'fig49 budget 4b'!G20</f>
        <v>0</v>
      </c>
      <c r="G70" s="84">
        <f>SUM(B70:F70)</f>
        <v>0</v>
      </c>
      <c r="H70" s="127">
        <f t="shared" si="1"/>
        <v>0</v>
      </c>
    </row>
    <row r="71" spans="1:8" ht="15.75">
      <c r="A71" s="129" t="s">
        <v>245</v>
      </c>
      <c r="B71" s="84">
        <f>'fig2 budget 1a'!C36+'fig4 budget 1b'!C11+'fig5 budget 1c'!C26+'fig13 budget 2a'!C25+'fig29 budget 2b'!C19+'fig31 budget 2c'!C19+'fig34 budget 2d'!C25+'fig41 budget 3'!C24+'fig47 budget 4a'!C32+'fig49 budget 4b'!C21</f>
        <v>0</v>
      </c>
      <c r="C71" s="84">
        <f>'fig2 budget 1a'!D36+'fig4 budget 1b'!D11+'fig5 budget 1c'!D26+'fig13 budget 2a'!D25+'fig29 budget 2b'!D19+'fig31 budget 2c'!D19+'fig34 budget 2d'!D25+'fig41 budget 3'!D24+'fig47 budget 4a'!D32+'fig49 budget 4b'!D21</f>
        <v>4550</v>
      </c>
      <c r="D71" s="84">
        <f>'fig2 budget 1a'!E36+'fig4 budget 1b'!E11+'fig5 budget 1c'!E26+'fig13 budget 2a'!E25+'fig29 budget 2b'!E19+'fig31 budget 2c'!E19+'fig34 budget 2d'!E25+'fig41 budget 3'!E24+'fig47 budget 4a'!E32+'fig49 budget 4b'!E21</f>
        <v>0</v>
      </c>
      <c r="E71" s="84">
        <f>'fig2 budget 1a'!F36+'fig4 budget 1b'!F11+'fig5 budget 1c'!F26+'fig13 budget 2a'!F25+'fig29 budget 2b'!F19+'fig31 budget 2c'!F19+'fig34 budget 2d'!F25+'fig41 budget 3'!F24+'fig47 budget 4a'!F32+'fig49 budget 4b'!F21</f>
        <v>0</v>
      </c>
      <c r="F71" s="84">
        <f>'fig2 budget 1a'!G36+'fig4 budget 1b'!G11+'fig5 budget 1c'!G26+'fig13 budget 2a'!G25+'fig29 budget 2b'!G19+'fig31 budget 2c'!G19+'fig34 budget 2d'!G25+'fig41 budget 3'!G24+'fig47 budget 4a'!G32+'fig49 budget 4b'!G21</f>
        <v>0</v>
      </c>
      <c r="G71" s="84">
        <f>SUM(B71:F71)</f>
        <v>4550</v>
      </c>
      <c r="H71" s="127">
        <f>G71/G$67</f>
        <v>0.21840768795061588</v>
      </c>
    </row>
    <row r="72" spans="1:8" ht="15.75">
      <c r="A72" s="129" t="s">
        <v>208</v>
      </c>
      <c r="B72" s="84">
        <f>'fig2 budget 1a'!C37+'fig4 budget 1b'!C12+'fig5 budget 1c'!C27+'fig13 budget 2a'!C26+'fig29 budget 2b'!C20+'fig31 budget 2c'!C20+'fig34 budget 2d'!C26+'fig41 budget 3'!C25+'fig47 budget 4a'!C33+'fig49 budget 4b'!C22</f>
        <v>182.29999999999998</v>
      </c>
      <c r="C72" s="84">
        <f>'fig2 budget 1a'!D37+'fig4 budget 1b'!D12+'fig5 budget 1c'!D27+'fig13 budget 2a'!D26+'fig29 budget 2b'!D20+'fig31 budget 2c'!D20+'fig34 budget 2d'!D26+'fig41 budget 3'!D25+'fig47 budget 4a'!D33+'fig49 budget 4b'!D22</f>
        <v>0</v>
      </c>
      <c r="D72" s="84">
        <f>'fig2 budget 1a'!E37+'fig4 budget 1b'!E12+'fig5 budget 1c'!E27+'fig13 budget 2a'!E26+'fig29 budget 2b'!E20+'fig31 budget 2c'!E20+'fig34 budget 2d'!E26+'fig41 budget 3'!E25+'fig47 budget 4a'!E33+'fig49 budget 4b'!E22</f>
        <v>0</v>
      </c>
      <c r="E72" s="84">
        <f>'fig2 budget 1a'!F37+'fig4 budget 1b'!F12+'fig5 budget 1c'!F27+'fig13 budget 2a'!F26+'fig29 budget 2b'!F20+'fig31 budget 2c'!F20+'fig34 budget 2d'!F26+'fig41 budget 3'!F25+'fig47 budget 4a'!F33+'fig49 budget 4b'!F22</f>
        <v>0</v>
      </c>
      <c r="F72" s="84">
        <f>'fig2 budget 1a'!G37+'fig4 budget 1b'!G12+'fig5 budget 1c'!G27+'fig13 budget 2a'!G26+'fig29 budget 2b'!G20+'fig31 budget 2c'!G20+'fig34 budget 2d'!G26+'fig41 budget 3'!G25+'fig47 budget 4a'!G33+'fig49 budget 4b'!G22</f>
        <v>0</v>
      </c>
      <c r="G72" s="84">
        <f>SUM(B72:F72)</f>
        <v>182.29999999999998</v>
      </c>
      <c r="H72" s="127">
        <f t="shared" si="1"/>
        <v>0.008750708024922477</v>
      </c>
    </row>
    <row r="73" spans="1:11" ht="15.75">
      <c r="A73" s="129" t="s">
        <v>246</v>
      </c>
      <c r="B73" s="84">
        <f>'fig2 budget 1a'!C38+'fig4 budget 1b'!C13+'fig5 budget 1c'!C28+'fig13 budget 2a'!C27+'fig29 budget 2b'!C21+'fig31 budget 2c'!C21+'fig34 budget 2d'!C27+'fig41 budget 3'!C26+'fig47 budget 4a'!C34+'fig49 budget 4b'!C23</f>
        <v>0</v>
      </c>
      <c r="C73" s="84">
        <f>'fig2 budget 1a'!D38+'fig4 budget 1b'!D13+'fig5 budget 1c'!D28+'fig13 budget 2a'!D27+'fig29 budget 2b'!D21+'fig31 budget 2c'!D21+'fig34 budget 2d'!D27+'fig41 budget 3'!D26+'fig47 budget 4a'!D34+'fig49 budget 4b'!D23</f>
        <v>2883</v>
      </c>
      <c r="D73" s="84">
        <f>'fig2 budget 1a'!E38+'fig4 budget 1b'!E13+'fig5 budget 1c'!E28+'fig13 budget 2a'!E27+'fig29 budget 2b'!E21+'fig31 budget 2c'!E21+'fig34 budget 2d'!E27+'fig41 budget 3'!E26+'fig47 budget 4a'!E34+'fig49 budget 4b'!E23</f>
        <v>0</v>
      </c>
      <c r="E73" s="84">
        <f>'fig2 budget 1a'!F38+'fig4 budget 1b'!F13+'fig5 budget 1c'!F28+'fig13 budget 2a'!F27+'fig29 budget 2b'!F21+'fig31 budget 2c'!F21+'fig34 budget 2d'!F27+'fig41 budget 3'!F26+'fig47 budget 4a'!F34+'fig49 budget 4b'!F23</f>
        <v>0</v>
      </c>
      <c r="F73" s="84">
        <f>'fig2 budget 1a'!G38+'fig4 budget 1b'!G13+'fig5 budget 1c'!G28+'fig13 budget 2a'!G27+'fig29 budget 2b'!G21+'fig31 budget 2c'!G21+'fig34 budget 2d'!G27+'fig41 budget 3'!G26+'fig47 budget 4a'!G34+'fig49 budget 4b'!G23</f>
        <v>0</v>
      </c>
      <c r="G73" s="84">
        <f>SUM(B73:F73)</f>
        <v>2883</v>
      </c>
      <c r="H73" s="127">
        <f t="shared" si="1"/>
        <v>0.13838887128826935</v>
      </c>
      <c r="K73" s="77"/>
    </row>
    <row r="74" spans="1:8" ht="16.5" thickBot="1">
      <c r="A74" s="130" t="s">
        <v>216</v>
      </c>
      <c r="B74" s="131">
        <f aca="true" t="shared" si="2" ref="B74:G74">B67-B68-B69-B70-B71-B72-B73</f>
        <v>1041.0800000000002</v>
      </c>
      <c r="C74" s="131">
        <f t="shared" si="2"/>
        <v>1449.5200000000004</v>
      </c>
      <c r="D74" s="131">
        <f t="shared" si="2"/>
        <v>903.9000000000001</v>
      </c>
      <c r="E74" s="131">
        <f t="shared" si="2"/>
        <v>481.89999999999986</v>
      </c>
      <c r="F74" s="131">
        <f t="shared" si="2"/>
        <v>528.3999999999999</v>
      </c>
      <c r="G74" s="131">
        <f t="shared" si="2"/>
        <v>8817.3</v>
      </c>
      <c r="H74" s="132">
        <f t="shared" si="1"/>
        <v>0.42324529823449786</v>
      </c>
    </row>
    <row r="75" ht="15.75" thickTop="1"/>
  </sheetData>
  <sheetProtection/>
  <mergeCells count="3">
    <mergeCell ref="C1:D1"/>
    <mergeCell ref="C2:D2"/>
    <mergeCell ref="E2:F2"/>
  </mergeCells>
  <printOptions/>
  <pageMargins left="0.787401575" right="0.787401575" top="0.984251969" bottom="0.984251969" header="0.4921259845" footer="0.4921259845"/>
  <pageSetup fitToHeight="1" fitToWidth="1"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J25" sqref="J25"/>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C00000"/>
  </sheetPr>
  <dimension ref="A1:H13"/>
  <sheetViews>
    <sheetView zoomScalePageLayoutView="0" workbookViewId="0" topLeftCell="A1">
      <selection activeCell="B26" sqref="B26"/>
    </sheetView>
  </sheetViews>
  <sheetFormatPr defaultColWidth="11.421875" defaultRowHeight="12.75"/>
  <cols>
    <col min="1" max="1" width="42.28125" style="0" customWidth="1"/>
    <col min="2" max="2" width="84.8515625" style="0" customWidth="1"/>
    <col min="3" max="3" width="5.421875" style="0" customWidth="1"/>
    <col min="4" max="4" width="5.57421875" style="0" customWidth="1"/>
    <col min="5" max="5" width="4.8515625" style="0" customWidth="1"/>
    <col min="6" max="6" width="5.00390625" style="0" customWidth="1"/>
    <col min="7" max="7" width="5.28125" style="0" customWidth="1"/>
    <col min="8" max="8" width="5.57421875" style="0" customWidth="1"/>
  </cols>
  <sheetData>
    <row r="1" spans="1:8" ht="30" customHeight="1">
      <c r="A1" s="24" t="s">
        <v>123</v>
      </c>
      <c r="B1" s="7" t="s">
        <v>67</v>
      </c>
      <c r="C1" s="53" t="s">
        <v>91</v>
      </c>
      <c r="D1" s="53" t="s">
        <v>185</v>
      </c>
      <c r="E1" s="53" t="s">
        <v>186</v>
      </c>
      <c r="F1" s="53" t="s">
        <v>237</v>
      </c>
      <c r="G1" s="53" t="s">
        <v>238</v>
      </c>
      <c r="H1" s="54" t="s">
        <v>175</v>
      </c>
    </row>
    <row r="2" spans="1:8" ht="24">
      <c r="A2" s="28" t="s">
        <v>180</v>
      </c>
      <c r="B2" s="9" t="s">
        <v>161</v>
      </c>
      <c r="C2" s="21"/>
      <c r="D2" s="21">
        <v>60</v>
      </c>
      <c r="E2" s="21"/>
      <c r="F2" s="21"/>
      <c r="G2" s="21"/>
      <c r="H2" s="21">
        <f>SUM(C2:G2)</f>
        <v>60</v>
      </c>
    </row>
    <row r="3" spans="1:8" ht="24">
      <c r="A3" s="92" t="s">
        <v>165</v>
      </c>
      <c r="B3" s="9" t="s">
        <v>163</v>
      </c>
      <c r="C3" s="21"/>
      <c r="D3" s="21">
        <v>3</v>
      </c>
      <c r="E3" s="21"/>
      <c r="F3" s="21"/>
      <c r="G3" s="21"/>
      <c r="H3" s="21">
        <f>SUM(C3:G3)</f>
        <v>3</v>
      </c>
    </row>
    <row r="4" spans="1:8" ht="12.75">
      <c r="A4" s="93"/>
      <c r="B4" s="9" t="s">
        <v>166</v>
      </c>
      <c r="C4" s="21"/>
      <c r="D4" s="21">
        <v>1</v>
      </c>
      <c r="E4" s="21"/>
      <c r="F4" s="21"/>
      <c r="G4" s="21"/>
      <c r="H4" s="21">
        <f>SUM(C4:G4)</f>
        <v>1</v>
      </c>
    </row>
    <row r="5" spans="1:8" ht="12.75">
      <c r="A5" s="94"/>
      <c r="B5" s="58" t="s">
        <v>164</v>
      </c>
      <c r="C5" s="59"/>
      <c r="D5" s="59">
        <v>10</v>
      </c>
      <c r="E5" s="59"/>
      <c r="F5" s="59"/>
      <c r="G5" s="59"/>
      <c r="H5" s="59">
        <f>SUM(C5:G5)</f>
        <v>10</v>
      </c>
    </row>
    <row r="6" spans="1:8" ht="12.75">
      <c r="A6" s="12" t="s">
        <v>97</v>
      </c>
      <c r="B6" s="13" t="s">
        <v>98</v>
      </c>
      <c r="C6" s="21"/>
      <c r="D6" s="21"/>
      <c r="E6" s="21"/>
      <c r="F6" s="21"/>
      <c r="G6" s="21"/>
      <c r="H6" s="21"/>
    </row>
    <row r="7" spans="1:8" ht="12.75">
      <c r="A7" s="91" t="s">
        <v>71</v>
      </c>
      <c r="B7" s="91"/>
      <c r="C7" s="62">
        <f aca="true" t="shared" si="0" ref="C7:H7">SUM(C2:C6)</f>
        <v>0</v>
      </c>
      <c r="D7" s="62">
        <f t="shared" si="0"/>
        <v>74</v>
      </c>
      <c r="E7" s="62">
        <f t="shared" si="0"/>
        <v>0</v>
      </c>
      <c r="F7" s="62">
        <f t="shared" si="0"/>
        <v>0</v>
      </c>
      <c r="G7" s="62">
        <f t="shared" si="0"/>
        <v>0</v>
      </c>
      <c r="H7" s="63">
        <f t="shared" si="0"/>
        <v>74</v>
      </c>
    </row>
    <row r="8" spans="1:8" ht="12.75">
      <c r="A8" s="89" t="s">
        <v>83</v>
      </c>
      <c r="B8" s="89"/>
      <c r="C8" s="10"/>
      <c r="D8" s="10"/>
      <c r="E8" s="10"/>
      <c r="F8" s="10"/>
      <c r="G8" s="10"/>
      <c r="H8" s="10"/>
    </row>
    <row r="9" spans="1:8" ht="12.75">
      <c r="A9" s="90" t="s">
        <v>84</v>
      </c>
      <c r="B9" s="90"/>
      <c r="C9" s="76">
        <f>C7</f>
        <v>0</v>
      </c>
      <c r="D9" s="76">
        <f>D7</f>
        <v>74</v>
      </c>
      <c r="E9" s="76">
        <f>E7</f>
        <v>0</v>
      </c>
      <c r="F9" s="76">
        <f>F7</f>
        <v>0</v>
      </c>
      <c r="G9" s="76">
        <f>G7</f>
        <v>0</v>
      </c>
      <c r="H9" s="76">
        <f>SUM(C9:G9)</f>
        <v>74</v>
      </c>
    </row>
    <row r="10" spans="1:8" ht="12.75">
      <c r="A10" s="90" t="s">
        <v>85</v>
      </c>
      <c r="B10" s="90"/>
      <c r="C10" s="74"/>
      <c r="D10" s="74"/>
      <c r="E10" s="74"/>
      <c r="F10" s="74"/>
      <c r="G10" s="74"/>
      <c r="H10" s="74"/>
    </row>
    <row r="11" spans="1:8" ht="12.75">
      <c r="A11" s="87" t="s">
        <v>244</v>
      </c>
      <c r="B11" s="87"/>
      <c r="C11" s="30"/>
      <c r="D11" s="30"/>
      <c r="E11" s="30"/>
      <c r="F11" s="30"/>
      <c r="G11" s="30"/>
      <c r="H11" s="30"/>
    </row>
    <row r="12" spans="1:8" ht="12.75">
      <c r="A12" s="87" t="s">
        <v>195</v>
      </c>
      <c r="B12" s="87"/>
      <c r="C12" s="30"/>
      <c r="D12" s="30"/>
      <c r="E12" s="30"/>
      <c r="F12" s="30"/>
      <c r="G12" s="30"/>
      <c r="H12" s="30"/>
    </row>
    <row r="13" spans="1:8" ht="12.75">
      <c r="A13" s="87" t="s">
        <v>241</v>
      </c>
      <c r="B13" s="87"/>
      <c r="C13" s="30"/>
      <c r="D13" s="30"/>
      <c r="E13" s="30"/>
      <c r="F13" s="30"/>
      <c r="G13" s="30"/>
      <c r="H13" s="30"/>
    </row>
  </sheetData>
  <sheetProtection/>
  <mergeCells count="8">
    <mergeCell ref="A3:A5"/>
    <mergeCell ref="A12:B12"/>
    <mergeCell ref="A13:B13"/>
    <mergeCell ref="A7:B7"/>
    <mergeCell ref="A8:B8"/>
    <mergeCell ref="A9:B9"/>
    <mergeCell ref="A10:B10"/>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C00000"/>
  </sheetPr>
  <dimension ref="A1:I28"/>
  <sheetViews>
    <sheetView zoomScalePageLayoutView="0" workbookViewId="0" topLeftCell="A16">
      <selection activeCell="C24" sqref="C24:G28"/>
    </sheetView>
  </sheetViews>
  <sheetFormatPr defaultColWidth="11.421875" defaultRowHeight="12.75"/>
  <cols>
    <col min="1" max="1" width="27.28125" style="5" customWidth="1"/>
    <col min="2" max="2" width="91.28125" style="2" customWidth="1"/>
    <col min="3" max="3" width="7.00390625" style="2" customWidth="1"/>
    <col min="4" max="4" width="5.7109375" style="2" customWidth="1"/>
    <col min="5" max="5" width="6.140625" style="2" customWidth="1"/>
    <col min="6" max="6" width="6.421875" style="2" customWidth="1"/>
    <col min="7" max="7" width="6.00390625" style="2" customWidth="1"/>
    <col min="8" max="8" width="6.421875" style="2" bestFit="1" customWidth="1"/>
    <col min="9" max="16384" width="11.421875" style="2" customWidth="1"/>
  </cols>
  <sheetData>
    <row r="1" spans="1:8" s="4" customFormat="1" ht="24">
      <c r="A1" s="24" t="s">
        <v>123</v>
      </c>
      <c r="B1" s="7" t="s">
        <v>67</v>
      </c>
      <c r="C1" s="53" t="s">
        <v>91</v>
      </c>
      <c r="D1" s="53" t="s">
        <v>185</v>
      </c>
      <c r="E1" s="53" t="s">
        <v>186</v>
      </c>
      <c r="F1" s="53" t="s">
        <v>237</v>
      </c>
      <c r="G1" s="53" t="s">
        <v>238</v>
      </c>
      <c r="H1" s="54" t="s">
        <v>175</v>
      </c>
    </row>
    <row r="2" spans="1:8" s="4" customFormat="1" ht="12.75" customHeight="1">
      <c r="A2" s="95" t="s">
        <v>222</v>
      </c>
      <c r="B2" s="9" t="s">
        <v>202</v>
      </c>
      <c r="C2" s="7"/>
      <c r="D2" s="7"/>
      <c r="E2" s="7"/>
      <c r="F2" s="7"/>
      <c r="G2" s="7"/>
      <c r="H2" s="8"/>
    </row>
    <row r="3" spans="1:8" s="4" customFormat="1" ht="12" customHeight="1">
      <c r="A3" s="95"/>
      <c r="B3" s="58" t="s">
        <v>201</v>
      </c>
      <c r="C3" s="59">
        <v>13</v>
      </c>
      <c r="D3" s="59">
        <v>70</v>
      </c>
      <c r="E3" s="53">
        <v>134</v>
      </c>
      <c r="F3" s="53"/>
      <c r="G3" s="53"/>
      <c r="H3" s="58">
        <f>SUM(C3:G3)</f>
        <v>217</v>
      </c>
    </row>
    <row r="4" spans="1:8" s="4" customFormat="1" ht="12">
      <c r="A4" s="95"/>
      <c r="B4" s="9" t="s">
        <v>204</v>
      </c>
      <c r="C4" s="40"/>
      <c r="D4" s="24"/>
      <c r="E4" s="24"/>
      <c r="F4" s="24"/>
      <c r="G4" s="24"/>
      <c r="H4" s="41"/>
    </row>
    <row r="5" spans="1:9" s="4" customFormat="1" ht="24">
      <c r="A5" s="95"/>
      <c r="B5" s="9" t="s">
        <v>203</v>
      </c>
      <c r="C5" s="40"/>
      <c r="D5" s="24"/>
      <c r="E5" s="24"/>
      <c r="F5" s="24"/>
      <c r="G5" s="24"/>
      <c r="H5" s="41"/>
      <c r="I5" s="4">
        <f>204-70</f>
        <v>134</v>
      </c>
    </row>
    <row r="6" spans="1:8" ht="24">
      <c r="A6" s="88" t="s">
        <v>125</v>
      </c>
      <c r="B6" s="9" t="s">
        <v>88</v>
      </c>
      <c r="C6" s="40"/>
      <c r="D6" s="21"/>
      <c r="E6" s="21"/>
      <c r="F6" s="21"/>
      <c r="G6" s="21"/>
      <c r="H6" s="41"/>
    </row>
    <row r="7" spans="1:8" ht="12">
      <c r="A7" s="88"/>
      <c r="B7" s="9" t="s">
        <v>89</v>
      </c>
      <c r="C7" s="40"/>
      <c r="D7" s="21"/>
      <c r="E7" s="21"/>
      <c r="F7" s="21"/>
      <c r="G7" s="21"/>
      <c r="H7" s="41"/>
    </row>
    <row r="8" spans="1:8" ht="12">
      <c r="A8" s="88"/>
      <c r="B8" s="58" t="s">
        <v>232</v>
      </c>
      <c r="C8" s="59">
        <v>9</v>
      </c>
      <c r="D8" s="59">
        <v>9</v>
      </c>
      <c r="E8" s="59">
        <v>9</v>
      </c>
      <c r="F8" s="59">
        <v>9</v>
      </c>
      <c r="G8" s="59">
        <v>9</v>
      </c>
      <c r="H8" s="59">
        <f>SUM(C8:G8)</f>
        <v>45</v>
      </c>
    </row>
    <row r="9" spans="1:8" ht="24">
      <c r="A9" s="88"/>
      <c r="B9" s="11" t="s">
        <v>90</v>
      </c>
      <c r="C9" s="40"/>
      <c r="D9" s="21"/>
      <c r="E9" s="21"/>
      <c r="F9" s="21"/>
      <c r="G9" s="21"/>
      <c r="H9" s="21"/>
    </row>
    <row r="10" spans="1:8" ht="24">
      <c r="A10" s="88" t="s">
        <v>126</v>
      </c>
      <c r="B10" s="11" t="s">
        <v>92</v>
      </c>
      <c r="C10" s="21">
        <f>5*16*0.02*2</f>
        <v>3.2</v>
      </c>
      <c r="D10" s="21"/>
      <c r="E10" s="21"/>
      <c r="F10" s="21"/>
      <c r="G10" s="21"/>
      <c r="H10" s="21">
        <f>SUM(C10:G10)</f>
        <v>3.2</v>
      </c>
    </row>
    <row r="11" spans="1:8" ht="24">
      <c r="A11" s="88"/>
      <c r="B11" s="11" t="s">
        <v>93</v>
      </c>
      <c r="C11" s="17">
        <f>2*32*0.02</f>
        <v>1.28</v>
      </c>
      <c r="D11" s="17">
        <f>2*32*0.02</f>
        <v>1.28</v>
      </c>
      <c r="E11" s="17">
        <f>2*32*0.02</f>
        <v>1.28</v>
      </c>
      <c r="F11" s="17">
        <f>2*32*0.02</f>
        <v>1.28</v>
      </c>
      <c r="G11" s="17">
        <f>2*32*0.02</f>
        <v>1.28</v>
      </c>
      <c r="H11" s="21">
        <f>SUM(C11:G11)</f>
        <v>6.4</v>
      </c>
    </row>
    <row r="12" spans="1:8" ht="15" customHeight="1">
      <c r="A12" s="88"/>
      <c r="B12" s="58" t="s">
        <v>223</v>
      </c>
      <c r="C12" s="60">
        <v>16</v>
      </c>
      <c r="D12" s="60">
        <v>16</v>
      </c>
      <c r="E12" s="60">
        <v>16</v>
      </c>
      <c r="F12" s="60">
        <v>16</v>
      </c>
      <c r="G12" s="60">
        <v>16</v>
      </c>
      <c r="H12" s="59">
        <f>SUM(C12:G12)</f>
        <v>80</v>
      </c>
    </row>
    <row r="13" spans="1:8" ht="12">
      <c r="A13" s="88"/>
      <c r="B13" s="9" t="s">
        <v>94</v>
      </c>
      <c r="C13" s="17">
        <f>C11</f>
        <v>1.28</v>
      </c>
      <c r="D13" s="17">
        <f>D11</f>
        <v>1.28</v>
      </c>
      <c r="E13" s="17">
        <f>E11</f>
        <v>1.28</v>
      </c>
      <c r="F13" s="17">
        <f>F11</f>
        <v>1.28</v>
      </c>
      <c r="G13" s="17">
        <f>G11</f>
        <v>1.28</v>
      </c>
      <c r="H13" s="21">
        <f>SUM(C13:G13)</f>
        <v>6.4</v>
      </c>
    </row>
    <row r="14" spans="1:8" ht="24">
      <c r="A14" s="88" t="s">
        <v>43</v>
      </c>
      <c r="B14" s="9" t="s">
        <v>88</v>
      </c>
      <c r="C14" s="21"/>
      <c r="D14" s="21"/>
      <c r="E14" s="21"/>
      <c r="F14" s="21"/>
      <c r="G14" s="21"/>
      <c r="H14" s="21"/>
    </row>
    <row r="15" spans="1:8" ht="24">
      <c r="A15" s="88"/>
      <c r="B15" s="9" t="s">
        <v>127</v>
      </c>
      <c r="C15" s="21">
        <f>2*0.02*10</f>
        <v>0.4</v>
      </c>
      <c r="D15" s="21">
        <f>2*0.02*10</f>
        <v>0.4</v>
      </c>
      <c r="E15" s="21">
        <f>2*0.02*10</f>
        <v>0.4</v>
      </c>
      <c r="F15" s="21">
        <f>2*0.02*10</f>
        <v>0.4</v>
      </c>
      <c r="G15" s="21">
        <f>2*0.02*10</f>
        <v>0.4</v>
      </c>
      <c r="H15" s="21">
        <f>SUM(C15:G15)</f>
        <v>2</v>
      </c>
    </row>
    <row r="16" spans="1:8" ht="12">
      <c r="A16" s="88"/>
      <c r="B16" s="58" t="s">
        <v>224</v>
      </c>
      <c r="C16" s="59">
        <v>10</v>
      </c>
      <c r="D16" s="59">
        <v>10</v>
      </c>
      <c r="E16" s="59">
        <v>10</v>
      </c>
      <c r="F16" s="59">
        <v>10</v>
      </c>
      <c r="G16" s="59">
        <v>10</v>
      </c>
      <c r="H16" s="59">
        <f>SUM(C16:G16)</f>
        <v>50</v>
      </c>
    </row>
    <row r="17" spans="1:8" ht="24">
      <c r="A17" s="88"/>
      <c r="B17" s="11" t="s">
        <v>44</v>
      </c>
      <c r="C17" s="21"/>
      <c r="D17" s="21"/>
      <c r="E17" s="21"/>
      <c r="F17" s="21"/>
      <c r="G17" s="21"/>
      <c r="H17" s="21"/>
    </row>
    <row r="18" spans="1:8" ht="24">
      <c r="A18" s="96" t="s">
        <v>95</v>
      </c>
      <c r="B18" s="13" t="s">
        <v>45</v>
      </c>
      <c r="C18" s="21">
        <v>35</v>
      </c>
      <c r="D18" s="21"/>
      <c r="E18" s="21"/>
      <c r="F18" s="21"/>
      <c r="G18" s="21"/>
      <c r="H18" s="21">
        <f>SUM(C18:G18)</f>
        <v>35</v>
      </c>
    </row>
    <row r="19" spans="1:8" ht="24">
      <c r="A19" s="96"/>
      <c r="B19" s="55" t="s">
        <v>96</v>
      </c>
      <c r="C19" s="61">
        <v>5</v>
      </c>
      <c r="D19" s="59"/>
      <c r="E19" s="59"/>
      <c r="F19" s="59"/>
      <c r="G19" s="59"/>
      <c r="H19" s="59">
        <f>SUM(C19:G19)</f>
        <v>5</v>
      </c>
    </row>
    <row r="20" spans="1:8" ht="24">
      <c r="A20" s="96"/>
      <c r="B20" s="55" t="s">
        <v>225</v>
      </c>
      <c r="C20" s="59">
        <v>0.8</v>
      </c>
      <c r="D20" s="59">
        <v>0.8</v>
      </c>
      <c r="E20" s="59">
        <v>0.8</v>
      </c>
      <c r="F20" s="59">
        <v>0.8</v>
      </c>
      <c r="G20" s="59">
        <v>0.8</v>
      </c>
      <c r="H20" s="59">
        <f>SUM(C20:G20)</f>
        <v>4</v>
      </c>
    </row>
    <row r="21" spans="1:8" ht="24">
      <c r="A21" s="96"/>
      <c r="B21" s="55" t="s">
        <v>128</v>
      </c>
      <c r="C21" s="59">
        <v>10.5</v>
      </c>
      <c r="D21" s="59">
        <v>10.5</v>
      </c>
      <c r="E21" s="59">
        <v>10.5</v>
      </c>
      <c r="F21" s="59">
        <v>10.5</v>
      </c>
      <c r="G21" s="59">
        <v>10.5</v>
      </c>
      <c r="H21" s="59">
        <f>SUM(C21:G21)</f>
        <v>52.5</v>
      </c>
    </row>
    <row r="22" spans="1:9" s="4" customFormat="1" ht="12">
      <c r="A22" s="91" t="s">
        <v>71</v>
      </c>
      <c r="B22" s="91"/>
      <c r="C22" s="62">
        <f aca="true" t="shared" si="0" ref="C22:H22">SUM(C3:C21)</f>
        <v>105.46</v>
      </c>
      <c r="D22" s="62">
        <f t="shared" si="0"/>
        <v>119.26</v>
      </c>
      <c r="E22" s="62">
        <f t="shared" si="0"/>
        <v>183.26000000000002</v>
      </c>
      <c r="F22" s="62">
        <f t="shared" si="0"/>
        <v>49.26</v>
      </c>
      <c r="G22" s="62">
        <f t="shared" si="0"/>
        <v>49.26</v>
      </c>
      <c r="H22" s="62">
        <f t="shared" si="0"/>
        <v>506.49999999999994</v>
      </c>
      <c r="I22" s="25"/>
    </row>
    <row r="23" spans="1:8" ht="12">
      <c r="A23" s="89" t="s">
        <v>83</v>
      </c>
      <c r="B23" s="89"/>
      <c r="C23" s="10"/>
      <c r="D23" s="10"/>
      <c r="E23" s="10"/>
      <c r="F23" s="10"/>
      <c r="G23" s="10"/>
      <c r="H23" s="10"/>
    </row>
    <row r="24" spans="1:8" ht="12">
      <c r="A24" s="90" t="s">
        <v>84</v>
      </c>
      <c r="B24" s="90"/>
      <c r="C24" s="76">
        <f>C22-C27</f>
        <v>52.959999999999994</v>
      </c>
      <c r="D24" s="76">
        <f>D22-D28</f>
        <v>49.260000000000005</v>
      </c>
      <c r="E24" s="76">
        <f>E22</f>
        <v>183.26000000000002</v>
      </c>
      <c r="F24" s="76">
        <f>F22</f>
        <v>49.26</v>
      </c>
      <c r="G24" s="76">
        <f>G22</f>
        <v>49.26</v>
      </c>
      <c r="H24" s="76">
        <f>SUM(C24:G24)</f>
        <v>384</v>
      </c>
    </row>
    <row r="25" spans="1:8" ht="12">
      <c r="A25" s="90" t="s">
        <v>85</v>
      </c>
      <c r="B25" s="90"/>
      <c r="C25" s="74"/>
      <c r="D25" s="74"/>
      <c r="E25" s="74"/>
      <c r="F25" s="74"/>
      <c r="G25" s="74"/>
      <c r="H25" s="74"/>
    </row>
    <row r="26" spans="1:8" ht="12.75">
      <c r="A26" s="87" t="s">
        <v>244</v>
      </c>
      <c r="B26" s="87"/>
      <c r="C26" s="30"/>
      <c r="D26" s="30"/>
      <c r="E26" s="30"/>
      <c r="F26" s="30"/>
      <c r="G26" s="30"/>
      <c r="H26" s="30"/>
    </row>
    <row r="27" spans="1:8" ht="12.75">
      <c r="A27" s="87" t="s">
        <v>195</v>
      </c>
      <c r="B27" s="87"/>
      <c r="C27" s="30">
        <f>H21</f>
        <v>52.5</v>
      </c>
      <c r="D27" s="30"/>
      <c r="E27" s="30"/>
      <c r="F27" s="30"/>
      <c r="G27" s="30"/>
      <c r="H27" s="30"/>
    </row>
    <row r="28" spans="1:8" ht="12.75">
      <c r="A28" s="87" t="s">
        <v>246</v>
      </c>
      <c r="B28" s="87"/>
      <c r="C28" s="30"/>
      <c r="D28" s="30">
        <f>D3</f>
        <v>70</v>
      </c>
      <c r="E28" s="30"/>
      <c r="F28" s="30"/>
      <c r="G28" s="30"/>
      <c r="H28" s="30"/>
    </row>
  </sheetData>
  <sheetProtection/>
  <mergeCells count="12">
    <mergeCell ref="A28:B28"/>
    <mergeCell ref="A2:A5"/>
    <mergeCell ref="A6:A9"/>
    <mergeCell ref="A14:A17"/>
    <mergeCell ref="A18:A21"/>
    <mergeCell ref="A10:A13"/>
    <mergeCell ref="A22:B22"/>
    <mergeCell ref="A23:B23"/>
    <mergeCell ref="A24:B24"/>
    <mergeCell ref="A25:B25"/>
    <mergeCell ref="A26:B26"/>
    <mergeCell ref="A27:B27"/>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5">
      <selection activeCell="C23" sqref="C23:G26"/>
    </sheetView>
  </sheetViews>
  <sheetFormatPr defaultColWidth="11.421875" defaultRowHeight="12.75"/>
  <cols>
    <col min="1" max="1" width="19.140625" style="5" customWidth="1"/>
    <col min="2" max="2" width="100.7109375" style="5" customWidth="1"/>
    <col min="3" max="3" width="5.8515625" style="5" customWidth="1"/>
    <col min="4" max="4" width="5.7109375" style="5" customWidth="1"/>
    <col min="5" max="5" width="6.140625" style="5" customWidth="1"/>
    <col min="6" max="6" width="6.421875" style="5" customWidth="1"/>
    <col min="7" max="7" width="6.00390625" style="5" customWidth="1"/>
    <col min="8" max="8" width="6.421875" style="5" bestFit="1" customWidth="1"/>
    <col min="9" max="16384" width="11.421875" style="5" customWidth="1"/>
  </cols>
  <sheetData>
    <row r="1" spans="1:8" s="4" customFormat="1" ht="24">
      <c r="A1" s="24" t="s">
        <v>66</v>
      </c>
      <c r="B1" s="24" t="s">
        <v>67</v>
      </c>
      <c r="C1" s="53" t="s">
        <v>91</v>
      </c>
      <c r="D1" s="53" t="s">
        <v>185</v>
      </c>
      <c r="E1" s="53" t="s">
        <v>186</v>
      </c>
      <c r="F1" s="53" t="s">
        <v>237</v>
      </c>
      <c r="G1" s="53" t="s">
        <v>238</v>
      </c>
      <c r="H1" s="54" t="s">
        <v>175</v>
      </c>
    </row>
    <row r="2" spans="1:8" ht="12">
      <c r="A2" s="96" t="s">
        <v>99</v>
      </c>
      <c r="B2" s="39" t="s">
        <v>42</v>
      </c>
      <c r="C2" s="21">
        <f>5*1.4</f>
        <v>7</v>
      </c>
      <c r="D2" s="21"/>
      <c r="E2" s="21"/>
      <c r="F2" s="21"/>
      <c r="G2" s="21"/>
      <c r="H2" s="20">
        <f>SUM(C2:G2)</f>
        <v>7</v>
      </c>
    </row>
    <row r="3" spans="1:8" ht="24">
      <c r="A3" s="96"/>
      <c r="B3" s="39" t="s">
        <v>46</v>
      </c>
      <c r="C3" s="21">
        <f>15*1.4+3</f>
        <v>24</v>
      </c>
      <c r="D3" s="21"/>
      <c r="E3" s="21"/>
      <c r="F3" s="21"/>
      <c r="G3" s="21"/>
      <c r="H3" s="20">
        <f aca="true" t="shared" si="0" ref="H3:H20">SUM(C3:G3)</f>
        <v>24</v>
      </c>
    </row>
    <row r="4" spans="1:10" ht="24">
      <c r="A4" s="96"/>
      <c r="B4" s="39" t="s">
        <v>149</v>
      </c>
      <c r="C4" s="21">
        <f>5*1.4</f>
        <v>7</v>
      </c>
      <c r="D4" s="21"/>
      <c r="E4" s="21"/>
      <c r="F4" s="21"/>
      <c r="G4" s="21"/>
      <c r="H4" s="20">
        <f t="shared" si="0"/>
        <v>7</v>
      </c>
      <c r="J4" s="6"/>
    </row>
    <row r="5" spans="1:10" ht="12.75">
      <c r="A5" s="97" t="s">
        <v>206</v>
      </c>
      <c r="B5" s="58" t="s">
        <v>42</v>
      </c>
      <c r="C5" s="59">
        <v>10</v>
      </c>
      <c r="D5" s="59"/>
      <c r="E5" s="59"/>
      <c r="F5" s="59"/>
      <c r="G5" s="59"/>
      <c r="H5" s="59">
        <f t="shared" si="0"/>
        <v>10</v>
      </c>
      <c r="J5" s="6"/>
    </row>
    <row r="6" spans="1:10" ht="24">
      <c r="A6" s="97"/>
      <c r="B6" s="58" t="s">
        <v>207</v>
      </c>
      <c r="C6" s="59">
        <v>70</v>
      </c>
      <c r="D6" s="59"/>
      <c r="E6" s="59"/>
      <c r="F6" s="59"/>
      <c r="G6" s="59"/>
      <c r="H6" s="59">
        <f t="shared" si="0"/>
        <v>70</v>
      </c>
      <c r="J6" s="6"/>
    </row>
    <row r="7" spans="1:10" ht="24">
      <c r="A7" s="97"/>
      <c r="B7" s="58" t="s">
        <v>149</v>
      </c>
      <c r="C7" s="59">
        <v>10</v>
      </c>
      <c r="D7" s="59"/>
      <c r="E7" s="59"/>
      <c r="F7" s="59"/>
      <c r="G7" s="59"/>
      <c r="H7" s="59">
        <f t="shared" si="0"/>
        <v>10</v>
      </c>
      <c r="J7" s="6"/>
    </row>
    <row r="8" spans="1:8" ht="12">
      <c r="A8" s="96" t="s">
        <v>100</v>
      </c>
      <c r="B8" s="39" t="s">
        <v>42</v>
      </c>
      <c r="C8" s="21">
        <f>C2</f>
        <v>7</v>
      </c>
      <c r="D8" s="21"/>
      <c r="E8" s="21"/>
      <c r="F8" s="21"/>
      <c r="G8" s="21"/>
      <c r="H8" s="20">
        <f t="shared" si="0"/>
        <v>7</v>
      </c>
    </row>
    <row r="9" spans="1:8" ht="24">
      <c r="A9" s="96"/>
      <c r="B9" s="39" t="s">
        <v>47</v>
      </c>
      <c r="C9" s="45">
        <f>20*1.4+3</f>
        <v>31</v>
      </c>
      <c r="D9" s="17"/>
      <c r="E9" s="17"/>
      <c r="F9" s="17"/>
      <c r="G9" s="17"/>
      <c r="H9" s="20">
        <f t="shared" si="0"/>
        <v>31</v>
      </c>
    </row>
    <row r="10" spans="1:8" ht="24">
      <c r="A10" s="96"/>
      <c r="B10" s="39" t="s">
        <v>149</v>
      </c>
      <c r="C10" s="21">
        <f>C4</f>
        <v>7</v>
      </c>
      <c r="D10" s="17"/>
      <c r="E10" s="17"/>
      <c r="F10" s="17"/>
      <c r="G10" s="17"/>
      <c r="H10" s="20">
        <f t="shared" si="0"/>
        <v>7</v>
      </c>
    </row>
    <row r="11" spans="1:8" ht="12">
      <c r="A11" s="96" t="s">
        <v>101</v>
      </c>
      <c r="B11" s="39" t="s">
        <v>42</v>
      </c>
      <c r="C11" s="21">
        <f>C2</f>
        <v>7</v>
      </c>
      <c r="D11" s="21"/>
      <c r="E11" s="21"/>
      <c r="F11" s="21"/>
      <c r="G11" s="21"/>
      <c r="H11" s="20">
        <f t="shared" si="0"/>
        <v>7</v>
      </c>
    </row>
    <row r="12" spans="1:8" ht="24">
      <c r="A12" s="96"/>
      <c r="B12" s="39" t="s">
        <v>48</v>
      </c>
      <c r="C12" s="21">
        <f>C3+3</f>
        <v>27</v>
      </c>
      <c r="D12" s="21"/>
      <c r="E12" s="21"/>
      <c r="F12" s="21"/>
      <c r="G12" s="21"/>
      <c r="H12" s="20">
        <f t="shared" si="0"/>
        <v>27</v>
      </c>
    </row>
    <row r="13" spans="1:8" ht="24">
      <c r="A13" s="96"/>
      <c r="B13" s="39" t="s">
        <v>149</v>
      </c>
      <c r="C13" s="21">
        <f>C4</f>
        <v>7</v>
      </c>
      <c r="D13" s="21"/>
      <c r="E13" s="21"/>
      <c r="F13" s="21"/>
      <c r="G13" s="21"/>
      <c r="H13" s="20">
        <f t="shared" si="0"/>
        <v>7</v>
      </c>
    </row>
    <row r="14" spans="1:8" ht="12">
      <c r="A14" s="96" t="s">
        <v>102</v>
      </c>
      <c r="B14" s="39" t="s">
        <v>42</v>
      </c>
      <c r="C14" s="21">
        <f>C2</f>
        <v>7</v>
      </c>
      <c r="D14" s="21"/>
      <c r="E14" s="21"/>
      <c r="F14" s="21"/>
      <c r="G14" s="21"/>
      <c r="H14" s="20">
        <f t="shared" si="0"/>
        <v>7</v>
      </c>
    </row>
    <row r="15" spans="1:8" ht="36">
      <c r="A15" s="96"/>
      <c r="B15" s="39" t="s">
        <v>49</v>
      </c>
      <c r="C15" s="21">
        <f>25*1.4+3</f>
        <v>38</v>
      </c>
      <c r="D15" s="21"/>
      <c r="E15" s="21"/>
      <c r="F15" s="21"/>
      <c r="G15" s="21"/>
      <c r="H15" s="20">
        <f t="shared" si="0"/>
        <v>38</v>
      </c>
    </row>
    <row r="16" spans="1:8" ht="24">
      <c r="A16" s="96"/>
      <c r="B16" s="39" t="s">
        <v>148</v>
      </c>
      <c r="C16" s="21">
        <f>C4</f>
        <v>7</v>
      </c>
      <c r="D16" s="21"/>
      <c r="E16" s="21"/>
      <c r="F16" s="21"/>
      <c r="G16" s="21"/>
      <c r="H16" s="20">
        <f t="shared" si="0"/>
        <v>7</v>
      </c>
    </row>
    <row r="17" spans="1:8" ht="12">
      <c r="A17" s="96" t="s">
        <v>103</v>
      </c>
      <c r="B17" s="39" t="s">
        <v>42</v>
      </c>
      <c r="C17" s="21">
        <f>C2</f>
        <v>7</v>
      </c>
      <c r="D17" s="21"/>
      <c r="E17" s="21"/>
      <c r="F17" s="21"/>
      <c r="G17" s="21"/>
      <c r="H17" s="20">
        <f t="shared" si="0"/>
        <v>7</v>
      </c>
    </row>
    <row r="18" spans="1:8" ht="24">
      <c r="A18" s="96"/>
      <c r="B18" s="39" t="s">
        <v>50</v>
      </c>
      <c r="C18" s="21">
        <f>20*1.4+3</f>
        <v>31</v>
      </c>
      <c r="D18" s="21"/>
      <c r="E18" s="21"/>
      <c r="F18" s="21"/>
      <c r="G18" s="21"/>
      <c r="H18" s="20">
        <f t="shared" si="0"/>
        <v>31</v>
      </c>
    </row>
    <row r="19" spans="1:8" ht="24">
      <c r="A19" s="96"/>
      <c r="B19" s="39" t="s">
        <v>150</v>
      </c>
      <c r="C19" s="21">
        <f>C4</f>
        <v>7</v>
      </c>
      <c r="D19" s="21"/>
      <c r="E19" s="21"/>
      <c r="F19" s="21"/>
      <c r="G19" s="21"/>
      <c r="H19" s="20">
        <f t="shared" si="0"/>
        <v>7</v>
      </c>
    </row>
    <row r="20" spans="1:8" ht="24">
      <c r="A20" s="46" t="s">
        <v>172</v>
      </c>
      <c r="B20" s="47" t="s">
        <v>217</v>
      </c>
      <c r="C20" s="21"/>
      <c r="D20" s="21">
        <v>100</v>
      </c>
      <c r="E20" s="43"/>
      <c r="F20" s="21"/>
      <c r="G20" s="21"/>
      <c r="H20" s="20">
        <f t="shared" si="0"/>
        <v>100</v>
      </c>
    </row>
    <row r="21" spans="1:8" ht="12">
      <c r="A21" s="91" t="s">
        <v>71</v>
      </c>
      <c r="B21" s="91"/>
      <c r="C21" s="62">
        <f>SUM(C2:C20)</f>
        <v>311</v>
      </c>
      <c r="D21" s="62">
        <f>D20</f>
        <v>100</v>
      </c>
      <c r="E21" s="68"/>
      <c r="F21" s="62"/>
      <c r="G21" s="62"/>
      <c r="H21" s="62">
        <f>D21+C21</f>
        <v>411</v>
      </c>
    </row>
    <row r="22" spans="1:8" ht="12">
      <c r="A22" s="89" t="s">
        <v>83</v>
      </c>
      <c r="B22" s="89"/>
      <c r="C22" s="10"/>
      <c r="D22" s="10"/>
      <c r="E22" s="10"/>
      <c r="F22" s="10"/>
      <c r="G22" s="10"/>
      <c r="H22" s="10"/>
    </row>
    <row r="23" spans="1:8" s="4" customFormat="1" ht="12">
      <c r="A23" s="90" t="s">
        <v>84</v>
      </c>
      <c r="B23" s="90"/>
      <c r="C23" s="76">
        <f>C21-C26</f>
        <v>221</v>
      </c>
      <c r="D23" s="76">
        <f>D21</f>
        <v>100</v>
      </c>
      <c r="E23" s="76">
        <f>E21</f>
        <v>0</v>
      </c>
      <c r="F23" s="76">
        <f>F21</f>
        <v>0</v>
      </c>
      <c r="G23" s="76">
        <f>G21</f>
        <v>0</v>
      </c>
      <c r="H23" s="76">
        <f>SUM(C23:G23)</f>
        <v>321</v>
      </c>
    </row>
    <row r="24" spans="1:8" ht="12">
      <c r="A24" s="90" t="s">
        <v>85</v>
      </c>
      <c r="B24" s="90"/>
      <c r="C24" s="74"/>
      <c r="D24" s="74"/>
      <c r="E24" s="74"/>
      <c r="F24" s="74"/>
      <c r="G24" s="74"/>
      <c r="H24" s="74"/>
    </row>
    <row r="25" spans="1:8" ht="12.75">
      <c r="A25" s="87" t="s">
        <v>244</v>
      </c>
      <c r="B25" s="87"/>
      <c r="C25" s="30"/>
      <c r="D25" s="30"/>
      <c r="E25" s="30"/>
      <c r="F25" s="30"/>
      <c r="G25" s="30"/>
      <c r="H25" s="30"/>
    </row>
    <row r="26" spans="1:8" ht="12.75">
      <c r="A26" s="87" t="s">
        <v>195</v>
      </c>
      <c r="B26" s="87"/>
      <c r="C26" s="30">
        <f>C5+C6+C7</f>
        <v>90</v>
      </c>
      <c r="D26" s="30"/>
      <c r="E26" s="30"/>
      <c r="F26" s="30"/>
      <c r="G26" s="30"/>
      <c r="H26" s="30"/>
    </row>
    <row r="27" spans="1:8" ht="12.75">
      <c r="A27" s="87" t="s">
        <v>246</v>
      </c>
      <c r="B27" s="87"/>
      <c r="C27" s="30"/>
      <c r="D27" s="30"/>
      <c r="E27" s="30"/>
      <c r="F27" s="30"/>
      <c r="G27" s="30"/>
      <c r="H27" s="30"/>
    </row>
  </sheetData>
  <sheetProtection/>
  <mergeCells count="13">
    <mergeCell ref="A5:A7"/>
    <mergeCell ref="A25:B25"/>
    <mergeCell ref="A26:B26"/>
    <mergeCell ref="A27:B27"/>
    <mergeCell ref="A2:A4"/>
    <mergeCell ref="A8:A10"/>
    <mergeCell ref="A11:A13"/>
    <mergeCell ref="A14:A16"/>
    <mergeCell ref="A17:A19"/>
    <mergeCell ref="A21:B21"/>
    <mergeCell ref="A22:B22"/>
    <mergeCell ref="A23:B23"/>
    <mergeCell ref="A24:B24"/>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K21"/>
  <sheetViews>
    <sheetView zoomScalePageLayoutView="0" workbookViewId="0" topLeftCell="A13">
      <selection activeCell="B33" sqref="B33"/>
    </sheetView>
  </sheetViews>
  <sheetFormatPr defaultColWidth="11.421875" defaultRowHeight="12.75"/>
  <cols>
    <col min="1" max="1" width="21.140625" style="5" customWidth="1"/>
    <col min="2" max="2" width="100.7109375" style="2" customWidth="1"/>
    <col min="3" max="3" width="5.8515625" style="2" customWidth="1"/>
    <col min="4" max="4" width="6.28125" style="2" customWidth="1"/>
    <col min="5" max="5" width="6.140625" style="2" customWidth="1"/>
    <col min="6" max="6" width="6.421875" style="2" customWidth="1"/>
    <col min="7" max="7" width="6.00390625" style="2" customWidth="1"/>
    <col min="8" max="8" width="6.421875" style="2" bestFit="1" customWidth="1"/>
    <col min="9" max="16384" width="11.421875" style="2" customWidth="1"/>
  </cols>
  <sheetData>
    <row r="1" spans="1:11" s="4" customFormat="1" ht="24">
      <c r="A1" s="7" t="s">
        <v>66</v>
      </c>
      <c r="B1" s="7" t="s">
        <v>67</v>
      </c>
      <c r="C1" s="53" t="s">
        <v>91</v>
      </c>
      <c r="D1" s="53" t="s">
        <v>185</v>
      </c>
      <c r="E1" s="53" t="s">
        <v>186</v>
      </c>
      <c r="F1" s="53" t="s">
        <v>237</v>
      </c>
      <c r="G1" s="53" t="s">
        <v>238</v>
      </c>
      <c r="H1" s="54" t="s">
        <v>175</v>
      </c>
      <c r="I1" s="3"/>
      <c r="J1" s="3"/>
      <c r="K1" s="3"/>
    </row>
    <row r="2" spans="1:11" ht="48" customHeight="1">
      <c r="A2" s="88" t="s">
        <v>105</v>
      </c>
      <c r="B2" s="9" t="s">
        <v>167</v>
      </c>
      <c r="C2" s="23"/>
      <c r="D2" s="23"/>
      <c r="E2" s="23"/>
      <c r="F2" s="23"/>
      <c r="G2" s="23"/>
      <c r="H2" s="23"/>
      <c r="I2" s="3"/>
      <c r="J2" s="3"/>
      <c r="K2" s="3"/>
    </row>
    <row r="3" spans="1:11" ht="39" customHeight="1">
      <c r="A3" s="88"/>
      <c r="B3" s="9" t="s">
        <v>104</v>
      </c>
      <c r="C3" s="23"/>
      <c r="D3" s="23"/>
      <c r="E3" s="23"/>
      <c r="F3" s="23"/>
      <c r="G3" s="23"/>
      <c r="H3" s="23"/>
      <c r="I3" s="3"/>
      <c r="J3" s="3"/>
      <c r="K3" s="3"/>
    </row>
    <row r="4" spans="1:11" ht="12">
      <c r="A4" s="100" t="s">
        <v>168</v>
      </c>
      <c r="B4" s="9" t="s">
        <v>169</v>
      </c>
      <c r="C4" s="23">
        <f>20*2*6*0.4</f>
        <v>96</v>
      </c>
      <c r="D4" s="23">
        <f>20*2*6*0.4</f>
        <v>96</v>
      </c>
      <c r="E4" s="23"/>
      <c r="F4" s="23"/>
      <c r="G4" s="23"/>
      <c r="H4" s="23">
        <f>SUM(C4:G4)</f>
        <v>192</v>
      </c>
      <c r="I4" s="3"/>
      <c r="J4" s="3"/>
      <c r="K4" s="3"/>
    </row>
    <row r="5" spans="1:11" ht="24">
      <c r="A5" s="100"/>
      <c r="B5" s="9" t="s">
        <v>170</v>
      </c>
      <c r="C5" s="23">
        <f>5*2*6*0.4</f>
        <v>24</v>
      </c>
      <c r="D5" s="23">
        <f>5*2*6*0.4</f>
        <v>24</v>
      </c>
      <c r="E5" s="23"/>
      <c r="F5" s="23"/>
      <c r="G5" s="23"/>
      <c r="H5" s="23">
        <f>SUM(C5:G5)</f>
        <v>48</v>
      </c>
      <c r="I5" s="3"/>
      <c r="J5" s="3"/>
      <c r="K5" s="3"/>
    </row>
    <row r="6" spans="1:11" ht="12">
      <c r="A6" s="100"/>
      <c r="B6" s="9" t="s">
        <v>151</v>
      </c>
      <c r="C6" s="23"/>
      <c r="D6" s="23"/>
      <c r="E6" s="23"/>
      <c r="F6" s="23"/>
      <c r="G6" s="23"/>
      <c r="H6" s="23"/>
      <c r="I6" s="3"/>
      <c r="J6" s="3"/>
      <c r="K6" s="3"/>
    </row>
    <row r="7" spans="1:11" ht="24">
      <c r="A7" s="88" t="s">
        <v>106</v>
      </c>
      <c r="B7" s="9" t="s">
        <v>171</v>
      </c>
      <c r="C7" s="23"/>
      <c r="D7" s="23"/>
      <c r="E7" s="23"/>
      <c r="F7" s="23"/>
      <c r="G7" s="23"/>
      <c r="H7" s="23"/>
      <c r="I7" s="3"/>
      <c r="J7" s="3"/>
      <c r="K7" s="3"/>
    </row>
    <row r="8" spans="1:11" ht="24">
      <c r="A8" s="88"/>
      <c r="B8" s="9" t="s">
        <v>177</v>
      </c>
      <c r="C8" s="23"/>
      <c r="D8" s="23"/>
      <c r="E8" s="23">
        <f>200*3</f>
        <v>600</v>
      </c>
      <c r="F8" s="23">
        <f>200*3</f>
        <v>600</v>
      </c>
      <c r="G8" s="23">
        <f>200*3</f>
        <v>600</v>
      </c>
      <c r="H8" s="23">
        <f aca="true" t="shared" si="0" ref="H8:H14">SUM(C8:G8)</f>
        <v>1800</v>
      </c>
      <c r="I8" s="3"/>
      <c r="J8" s="3"/>
      <c r="K8" s="3"/>
    </row>
    <row r="9" spans="1:11" ht="24">
      <c r="A9" s="88"/>
      <c r="B9" s="9" t="s">
        <v>178</v>
      </c>
      <c r="C9" s="23"/>
      <c r="D9" s="23">
        <v>200</v>
      </c>
      <c r="E9" s="23">
        <v>200</v>
      </c>
      <c r="F9" s="23">
        <v>200</v>
      </c>
      <c r="G9" s="23"/>
      <c r="H9" s="23">
        <f t="shared" si="0"/>
        <v>600</v>
      </c>
      <c r="I9" s="3"/>
      <c r="J9" s="3"/>
      <c r="K9" s="3"/>
    </row>
    <row r="10" spans="1:11" ht="36">
      <c r="A10" s="64" t="s">
        <v>239</v>
      </c>
      <c r="B10" s="58" t="s">
        <v>240</v>
      </c>
      <c r="C10" s="65"/>
      <c r="D10" s="65">
        <f>5610/4</f>
        <v>1402.5</v>
      </c>
      <c r="E10" s="65">
        <f>5610/4</f>
        <v>1402.5</v>
      </c>
      <c r="F10" s="65">
        <f>5610/4</f>
        <v>1402.5</v>
      </c>
      <c r="G10" s="65">
        <f>5610/4</f>
        <v>1402.5</v>
      </c>
      <c r="H10" s="65">
        <f t="shared" si="0"/>
        <v>5610</v>
      </c>
      <c r="I10" s="3"/>
      <c r="J10" s="3"/>
      <c r="K10" s="3"/>
    </row>
    <row r="11" spans="1:11" ht="59.25" customHeight="1">
      <c r="A11" s="64" t="s">
        <v>209</v>
      </c>
      <c r="B11" s="58" t="s">
        <v>212</v>
      </c>
      <c r="C11" s="65"/>
      <c r="D11" s="65">
        <v>4550</v>
      </c>
      <c r="E11" s="65"/>
      <c r="F11" s="65"/>
      <c r="G11" s="65"/>
      <c r="H11" s="65">
        <f t="shared" si="0"/>
        <v>4550</v>
      </c>
      <c r="I11" s="3"/>
      <c r="J11" s="3"/>
      <c r="K11" s="3"/>
    </row>
    <row r="12" spans="1:11" ht="48">
      <c r="A12" s="64" t="s">
        <v>210</v>
      </c>
      <c r="B12" s="58" t="s">
        <v>211</v>
      </c>
      <c r="C12" s="65"/>
      <c r="D12" s="65">
        <v>345</v>
      </c>
      <c r="E12" s="65"/>
      <c r="F12" s="65"/>
      <c r="G12" s="65"/>
      <c r="H12" s="65">
        <f t="shared" si="0"/>
        <v>345</v>
      </c>
      <c r="I12" s="3"/>
      <c r="J12" s="35"/>
      <c r="K12" s="3"/>
    </row>
    <row r="13" spans="1:11" ht="72">
      <c r="A13" s="64" t="s">
        <v>235</v>
      </c>
      <c r="B13" s="58" t="s">
        <v>213</v>
      </c>
      <c r="C13" s="65"/>
      <c r="D13" s="65">
        <v>195</v>
      </c>
      <c r="E13" s="65"/>
      <c r="F13" s="65"/>
      <c r="G13" s="65"/>
      <c r="H13" s="65">
        <f t="shared" si="0"/>
        <v>195</v>
      </c>
      <c r="I13" s="3"/>
      <c r="J13" s="35"/>
      <c r="K13" s="3"/>
    </row>
    <row r="14" spans="1:11" ht="51.75" customHeight="1">
      <c r="A14" s="64" t="s">
        <v>236</v>
      </c>
      <c r="B14" s="58" t="s">
        <v>214</v>
      </c>
      <c r="C14" s="65"/>
      <c r="D14" s="65">
        <v>2210</v>
      </c>
      <c r="E14" s="65"/>
      <c r="F14" s="65"/>
      <c r="G14" s="65"/>
      <c r="H14" s="65">
        <f t="shared" si="0"/>
        <v>2210</v>
      </c>
      <c r="I14" s="3"/>
      <c r="J14" s="35"/>
      <c r="K14" s="3"/>
    </row>
    <row r="15" spans="1:11" ht="12">
      <c r="A15" s="98" t="s">
        <v>71</v>
      </c>
      <c r="B15" s="99"/>
      <c r="C15" s="66">
        <f>SUM(C2:C9)</f>
        <v>120</v>
      </c>
      <c r="D15" s="66">
        <f>SUM(D2:D14)</f>
        <v>9022.5</v>
      </c>
      <c r="E15" s="66">
        <f>SUM(E2:E9)</f>
        <v>800</v>
      </c>
      <c r="F15" s="66">
        <f>SUM(F2:F9)</f>
        <v>800</v>
      </c>
      <c r="G15" s="66">
        <f>SUM(G2:G9)</f>
        <v>600</v>
      </c>
      <c r="H15" s="66">
        <f>SUM(H2:H14)</f>
        <v>15550</v>
      </c>
      <c r="I15" s="3"/>
      <c r="J15" s="3"/>
      <c r="K15" s="3"/>
    </row>
    <row r="16" spans="1:8" s="4" customFormat="1" ht="12">
      <c r="A16" s="90" t="s">
        <v>83</v>
      </c>
      <c r="B16" s="90"/>
      <c r="C16" s="65"/>
      <c r="D16" s="65">
        <v>200</v>
      </c>
      <c r="E16" s="65">
        <v>200</v>
      </c>
      <c r="F16" s="65">
        <v>200</v>
      </c>
      <c r="G16" s="65">
        <v>200</v>
      </c>
      <c r="H16" s="65">
        <f>SUM(C16:G16)</f>
        <v>800</v>
      </c>
    </row>
    <row r="17" spans="1:8" ht="12">
      <c r="A17" s="90" t="s">
        <v>84</v>
      </c>
      <c r="B17" s="90"/>
      <c r="C17" s="65">
        <f>C15</f>
        <v>120</v>
      </c>
      <c r="D17" s="65">
        <f>SUM(D2:D9)</f>
        <v>320</v>
      </c>
      <c r="E17" s="65">
        <v>200</v>
      </c>
      <c r="F17" s="65">
        <v>200</v>
      </c>
      <c r="G17" s="65">
        <f>849.5-F17-E17-D17-C17</f>
        <v>9.5</v>
      </c>
      <c r="H17" s="65">
        <f>SUM(C17:G17)</f>
        <v>849.5</v>
      </c>
    </row>
    <row r="18" spans="1:8" ht="12">
      <c r="A18" s="90" t="s">
        <v>85</v>
      </c>
      <c r="B18" s="90"/>
      <c r="C18" s="65"/>
      <c r="D18" s="65"/>
      <c r="E18" s="65"/>
      <c r="F18" s="65"/>
      <c r="G18" s="65"/>
      <c r="H18" s="65"/>
    </row>
    <row r="19" spans="1:8" ht="12.75">
      <c r="A19" s="87" t="s">
        <v>244</v>
      </c>
      <c r="B19" s="87"/>
      <c r="C19" s="30"/>
      <c r="D19" s="32">
        <f>D11</f>
        <v>4550</v>
      </c>
      <c r="E19" s="30"/>
      <c r="F19" s="30"/>
      <c r="G19" s="30"/>
      <c r="H19" s="30"/>
    </row>
    <row r="20" spans="1:8" ht="12.75">
      <c r="A20" s="87" t="s">
        <v>195</v>
      </c>
      <c r="B20" s="87"/>
      <c r="C20" s="30"/>
      <c r="D20" s="30"/>
      <c r="E20" s="30"/>
      <c r="F20" s="30"/>
      <c r="G20" s="30"/>
      <c r="H20" s="30"/>
    </row>
    <row r="21" spans="1:8" ht="12.75">
      <c r="A21" s="87" t="s">
        <v>246</v>
      </c>
      <c r="B21" s="87"/>
      <c r="C21" s="30"/>
      <c r="D21" s="32">
        <f>D14+D13+D12</f>
        <v>2750</v>
      </c>
      <c r="E21" s="30"/>
      <c r="F21" s="30"/>
      <c r="G21" s="30"/>
      <c r="H21" s="30"/>
    </row>
  </sheetData>
  <sheetProtection/>
  <mergeCells count="10">
    <mergeCell ref="A17:B17"/>
    <mergeCell ref="A19:B19"/>
    <mergeCell ref="A20:B20"/>
    <mergeCell ref="A21:B21"/>
    <mergeCell ref="A2:A3"/>
    <mergeCell ref="A7:A9"/>
    <mergeCell ref="A15:B15"/>
    <mergeCell ref="A18:B18"/>
    <mergeCell ref="A4:A6"/>
    <mergeCell ref="A16:B16"/>
  </mergeCells>
  <printOptions/>
  <pageMargins left="0.787401575" right="0.787401575" top="0.984251969" bottom="0.984251969" header="0.4921259845" footer="0.4921259845"/>
  <pageSetup horizontalDpi="600" verticalDpi="600" orientation="portrait" paperSize="9" r:id="rId1"/>
  <ignoredErrors>
    <ignoredError sqref="D15 H15" formula="1"/>
  </ignoredErrors>
</worksheet>
</file>

<file path=xl/worksheets/sheet6.xml><?xml version="1.0" encoding="utf-8"?>
<worksheet xmlns="http://schemas.openxmlformats.org/spreadsheetml/2006/main" xmlns:r="http://schemas.openxmlformats.org/officeDocument/2006/relationships">
  <dimension ref="A1:I21"/>
  <sheetViews>
    <sheetView zoomScalePageLayoutView="0" workbookViewId="0" topLeftCell="A7">
      <selection activeCell="B30" sqref="B30"/>
    </sheetView>
  </sheetViews>
  <sheetFormatPr defaultColWidth="11.421875" defaultRowHeight="12.75"/>
  <cols>
    <col min="1" max="1" width="19.140625" style="5" customWidth="1"/>
    <col min="2" max="2" width="100.7109375" style="5" customWidth="1"/>
    <col min="3" max="3" width="5.8515625" style="5" customWidth="1"/>
    <col min="4" max="4" width="5.7109375" style="5" customWidth="1"/>
    <col min="5" max="5" width="6.140625" style="5" customWidth="1"/>
    <col min="6" max="6" width="6.421875" style="5" customWidth="1"/>
    <col min="7" max="7" width="6.00390625" style="5" customWidth="1"/>
    <col min="8" max="8" width="6.421875" style="5" bestFit="1" customWidth="1"/>
    <col min="9" max="16384" width="11.421875" style="5" customWidth="1"/>
  </cols>
  <sheetData>
    <row r="1" spans="1:9" s="4" customFormat="1" ht="24">
      <c r="A1" s="7" t="s">
        <v>66</v>
      </c>
      <c r="B1" s="7" t="s">
        <v>67</v>
      </c>
      <c r="C1" s="53" t="s">
        <v>91</v>
      </c>
      <c r="D1" s="53" t="s">
        <v>185</v>
      </c>
      <c r="E1" s="53" t="s">
        <v>186</v>
      </c>
      <c r="F1" s="53" t="s">
        <v>237</v>
      </c>
      <c r="G1" s="53" t="s">
        <v>238</v>
      </c>
      <c r="H1" s="54" t="s">
        <v>175</v>
      </c>
      <c r="I1" s="3"/>
    </row>
    <row r="2" spans="1:9" s="4" customFormat="1" ht="24">
      <c r="A2" s="88" t="s">
        <v>152</v>
      </c>
      <c r="B2" s="9" t="s">
        <v>55</v>
      </c>
      <c r="C2" s="44"/>
      <c r="D2" s="44"/>
      <c r="E2" s="44"/>
      <c r="F2" s="44"/>
      <c r="G2" s="44"/>
      <c r="H2" s="21"/>
      <c r="I2" s="3"/>
    </row>
    <row r="3" spans="1:9" s="4" customFormat="1" ht="12">
      <c r="A3" s="88"/>
      <c r="B3" s="5" t="s">
        <v>56</v>
      </c>
      <c r="C3" s="44"/>
      <c r="D3" s="44"/>
      <c r="E3" s="44"/>
      <c r="F3" s="44"/>
      <c r="G3" s="44"/>
      <c r="H3" s="21"/>
      <c r="I3" s="3"/>
    </row>
    <row r="4" spans="1:9" ht="27.75" customHeight="1">
      <c r="A4" s="88" t="s">
        <v>5</v>
      </c>
      <c r="B4" s="9" t="s">
        <v>52</v>
      </c>
      <c r="C4" s="21"/>
      <c r="D4" s="21"/>
      <c r="E4" s="21"/>
      <c r="F4" s="21"/>
      <c r="G4" s="21"/>
      <c r="H4" s="21"/>
      <c r="I4" s="3"/>
    </row>
    <row r="5" spans="1:9" ht="16.5" customHeight="1">
      <c r="A5" s="88"/>
      <c r="B5" s="9" t="s">
        <v>41</v>
      </c>
      <c r="C5" s="21"/>
      <c r="D5" s="21"/>
      <c r="E5" s="21"/>
      <c r="F5" s="21"/>
      <c r="G5" s="21"/>
      <c r="H5" s="21"/>
      <c r="I5" s="3"/>
    </row>
    <row r="6" spans="1:9" ht="26.25" customHeight="1">
      <c r="A6" s="88"/>
      <c r="B6" s="9" t="s">
        <v>129</v>
      </c>
      <c r="C6" s="21">
        <v>20</v>
      </c>
      <c r="D6" s="21"/>
      <c r="E6" s="21"/>
      <c r="F6" s="21"/>
      <c r="G6" s="21"/>
      <c r="H6" s="21">
        <f>SUM(C6:G6)</f>
        <v>20</v>
      </c>
      <c r="I6" s="3"/>
    </row>
    <row r="7" spans="1:9" ht="30.75" customHeight="1">
      <c r="A7" s="88"/>
      <c r="B7" s="9" t="s">
        <v>130</v>
      </c>
      <c r="C7" s="21">
        <f>30*1+3</f>
        <v>33</v>
      </c>
      <c r="D7" s="21"/>
      <c r="E7" s="21"/>
      <c r="F7" s="21"/>
      <c r="G7" s="21"/>
      <c r="H7" s="21">
        <f>SUM(C7:G7)</f>
        <v>33</v>
      </c>
      <c r="I7" s="3"/>
    </row>
    <row r="8" spans="1:9" ht="15" customHeight="1">
      <c r="A8" s="88"/>
      <c r="B8" s="9" t="s">
        <v>153</v>
      </c>
      <c r="C8" s="21"/>
      <c r="D8" s="21"/>
      <c r="E8" s="21"/>
      <c r="F8" s="21"/>
      <c r="G8" s="21"/>
      <c r="H8" s="21"/>
      <c r="I8" s="3"/>
    </row>
    <row r="9" spans="1:9" ht="36">
      <c r="A9" s="88" t="s">
        <v>51</v>
      </c>
      <c r="B9" s="9" t="s">
        <v>131</v>
      </c>
      <c r="C9" s="21"/>
      <c r="D9" s="21">
        <f>23</f>
        <v>23</v>
      </c>
      <c r="E9" s="21"/>
      <c r="F9" s="21"/>
      <c r="G9" s="21"/>
      <c r="H9" s="21">
        <f>SUM(C9:G9)</f>
        <v>23</v>
      </c>
      <c r="I9" s="3"/>
    </row>
    <row r="10" spans="1:9" ht="15" customHeight="1">
      <c r="A10" s="88"/>
      <c r="B10" s="9" t="s">
        <v>53</v>
      </c>
      <c r="C10" s="21"/>
      <c r="D10" s="21"/>
      <c r="E10" s="17"/>
      <c r="F10" s="17"/>
      <c r="G10" s="17"/>
      <c r="H10" s="21"/>
      <c r="I10" s="3"/>
    </row>
    <row r="11" spans="1:9" ht="24">
      <c r="A11" s="88"/>
      <c r="B11" s="9" t="s">
        <v>154</v>
      </c>
      <c r="C11" s="21"/>
      <c r="D11" s="21"/>
      <c r="E11" s="17"/>
      <c r="F11" s="17"/>
      <c r="G11" s="17"/>
      <c r="H11" s="21"/>
      <c r="I11" s="3"/>
    </row>
    <row r="12" spans="1:9" ht="12">
      <c r="A12" s="88"/>
      <c r="B12" s="5" t="s">
        <v>54</v>
      </c>
      <c r="C12" s="21"/>
      <c r="D12" s="21"/>
      <c r="E12" s="17"/>
      <c r="F12" s="17"/>
      <c r="G12" s="17"/>
      <c r="H12" s="21"/>
      <c r="I12" s="3"/>
    </row>
    <row r="13" spans="1:9" ht="24">
      <c r="A13" s="88" t="s">
        <v>57</v>
      </c>
      <c r="B13" s="9" t="s">
        <v>58</v>
      </c>
      <c r="C13" s="21"/>
      <c r="D13" s="21"/>
      <c r="E13" s="21"/>
      <c r="F13" s="21"/>
      <c r="G13" s="21"/>
      <c r="H13" s="21"/>
      <c r="I13" s="3"/>
    </row>
    <row r="14" spans="1:9" ht="24">
      <c r="A14" s="88"/>
      <c r="B14" s="9" t="s">
        <v>59</v>
      </c>
      <c r="C14" s="21"/>
      <c r="D14" s="21"/>
      <c r="E14" s="21"/>
      <c r="F14" s="21"/>
      <c r="G14" s="21"/>
      <c r="H14" s="21"/>
      <c r="I14" s="3"/>
    </row>
    <row r="15" spans="1:9" ht="12">
      <c r="A15" s="101" t="s">
        <v>71</v>
      </c>
      <c r="B15" s="102"/>
      <c r="C15" s="44">
        <f>SUM(C4:C14)</f>
        <v>53</v>
      </c>
      <c r="D15" s="44">
        <f>SUM(D4:D14)</f>
        <v>23</v>
      </c>
      <c r="E15" s="44"/>
      <c r="F15" s="44"/>
      <c r="G15" s="44"/>
      <c r="H15" s="44">
        <f>SUM(H2:H14)</f>
        <v>76</v>
      </c>
      <c r="I15" s="3"/>
    </row>
    <row r="16" spans="1:8" s="4" customFormat="1" ht="12">
      <c r="A16" s="89" t="s">
        <v>83</v>
      </c>
      <c r="B16" s="89"/>
      <c r="C16" s="20"/>
      <c r="D16" s="20"/>
      <c r="E16" s="20"/>
      <c r="F16" s="20"/>
      <c r="G16" s="20"/>
      <c r="H16" s="20"/>
    </row>
    <row r="17" spans="1:8" ht="12">
      <c r="A17" s="90" t="s">
        <v>84</v>
      </c>
      <c r="B17" s="90"/>
      <c r="C17" s="59">
        <f>C15</f>
        <v>53</v>
      </c>
      <c r="D17" s="59">
        <f>D15</f>
        <v>23</v>
      </c>
      <c r="E17" s="59">
        <f>E15</f>
        <v>0</v>
      </c>
      <c r="F17" s="59">
        <f>F15</f>
        <v>0</v>
      </c>
      <c r="G17" s="59">
        <f>G15</f>
        <v>0</v>
      </c>
      <c r="H17" s="59">
        <f>SUM(C17:G17)</f>
        <v>76</v>
      </c>
    </row>
    <row r="18" spans="1:8" ht="12">
      <c r="A18" s="90" t="s">
        <v>85</v>
      </c>
      <c r="B18" s="90"/>
      <c r="C18" s="59"/>
      <c r="D18" s="59"/>
      <c r="E18" s="59"/>
      <c r="F18" s="59"/>
      <c r="G18" s="59"/>
      <c r="H18" s="59"/>
    </row>
    <row r="19" spans="1:8" ht="12.75">
      <c r="A19" s="87" t="s">
        <v>244</v>
      </c>
      <c r="B19" s="87"/>
      <c r="C19" s="30"/>
      <c r="D19" s="30"/>
      <c r="E19" s="30"/>
      <c r="F19" s="30"/>
      <c r="G19" s="30"/>
      <c r="H19" s="30"/>
    </row>
    <row r="20" spans="1:8" ht="12.75">
      <c r="A20" s="87" t="s">
        <v>195</v>
      </c>
      <c r="B20" s="87"/>
      <c r="C20" s="30"/>
      <c r="D20" s="30"/>
      <c r="E20" s="30"/>
      <c r="F20" s="30"/>
      <c r="G20" s="30"/>
      <c r="H20" s="30"/>
    </row>
    <row r="21" spans="1:8" ht="12.75">
      <c r="A21" s="87" t="s">
        <v>246</v>
      </c>
      <c r="B21" s="87"/>
      <c r="C21" s="30"/>
      <c r="D21" s="30"/>
      <c r="E21" s="30"/>
      <c r="F21" s="30"/>
      <c r="G21" s="30"/>
      <c r="H21" s="30"/>
    </row>
  </sheetData>
  <sheetProtection/>
  <mergeCells count="11">
    <mergeCell ref="A16:B16"/>
    <mergeCell ref="A15:B15"/>
    <mergeCell ref="A19:B19"/>
    <mergeCell ref="A20:B20"/>
    <mergeCell ref="A21:B21"/>
    <mergeCell ref="A2:A3"/>
    <mergeCell ref="A17:B17"/>
    <mergeCell ref="A18:B18"/>
    <mergeCell ref="A4:A8"/>
    <mergeCell ref="A9:A12"/>
    <mergeCell ref="A13:A14"/>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C00000"/>
  </sheetPr>
  <dimension ref="A1:M27"/>
  <sheetViews>
    <sheetView zoomScalePageLayoutView="0" workbookViewId="0" topLeftCell="A12">
      <selection activeCell="H27" sqref="A1:H27"/>
    </sheetView>
  </sheetViews>
  <sheetFormatPr defaultColWidth="11.421875" defaultRowHeight="12.75"/>
  <cols>
    <col min="1" max="1" width="19.140625" style="5" customWidth="1"/>
    <col min="2" max="2" width="100.7109375" style="5" customWidth="1"/>
    <col min="3" max="3" width="5.8515625" style="5" customWidth="1"/>
    <col min="4" max="4" width="5.7109375" style="5" customWidth="1"/>
    <col min="5" max="5" width="6.140625" style="5" customWidth="1"/>
    <col min="6" max="6" width="6.421875" style="5" customWidth="1"/>
    <col min="7" max="7" width="6.00390625" style="5" customWidth="1"/>
    <col min="8" max="8" width="6.421875" style="5" bestFit="1" customWidth="1"/>
    <col min="9" max="16384" width="11.421875" style="5" customWidth="1"/>
  </cols>
  <sheetData>
    <row r="1" spans="1:11" s="4" customFormat="1" ht="24">
      <c r="A1" s="7" t="s">
        <v>66</v>
      </c>
      <c r="B1" s="7" t="s">
        <v>67</v>
      </c>
      <c r="C1" s="53" t="s">
        <v>91</v>
      </c>
      <c r="D1" s="53" t="s">
        <v>185</v>
      </c>
      <c r="E1" s="53" t="s">
        <v>186</v>
      </c>
      <c r="F1" s="53" t="s">
        <v>237</v>
      </c>
      <c r="G1" s="53" t="s">
        <v>238</v>
      </c>
      <c r="H1" s="54" t="s">
        <v>175</v>
      </c>
      <c r="I1" s="3"/>
      <c r="J1" s="3"/>
      <c r="K1" s="3"/>
    </row>
    <row r="2" spans="1:11" ht="12">
      <c r="A2" s="88" t="s">
        <v>63</v>
      </c>
      <c r="B2" s="34" t="s">
        <v>132</v>
      </c>
      <c r="C2" s="21"/>
      <c r="D2" s="21"/>
      <c r="E2" s="21"/>
      <c r="F2" s="21"/>
      <c r="G2" s="21"/>
      <c r="H2" s="21"/>
      <c r="I2" s="3"/>
      <c r="J2" s="3"/>
      <c r="K2" s="3"/>
    </row>
    <row r="3" spans="1:11" ht="12">
      <c r="A3" s="88"/>
      <c r="B3" s="9" t="s">
        <v>155</v>
      </c>
      <c r="C3" s="21"/>
      <c r="D3" s="21"/>
      <c r="E3" s="21"/>
      <c r="F3" s="21"/>
      <c r="G3" s="21"/>
      <c r="H3" s="21"/>
      <c r="I3" s="3"/>
      <c r="J3" s="3"/>
      <c r="K3" s="3"/>
    </row>
    <row r="4" spans="1:11" ht="24">
      <c r="A4" s="88"/>
      <c r="B4" s="9" t="s">
        <v>182</v>
      </c>
      <c r="C4" s="21"/>
      <c r="D4" s="21"/>
      <c r="E4" s="21"/>
      <c r="F4" s="21"/>
      <c r="G4" s="21"/>
      <c r="H4" s="21"/>
      <c r="I4" s="3"/>
      <c r="J4" s="3"/>
      <c r="K4" s="3"/>
    </row>
    <row r="5" spans="1:13" ht="24">
      <c r="A5" s="88" t="s">
        <v>60</v>
      </c>
      <c r="B5" s="9" t="s">
        <v>133</v>
      </c>
      <c r="C5" s="21"/>
      <c r="D5" s="21"/>
      <c r="E5" s="17"/>
      <c r="F5" s="17"/>
      <c r="G5" s="17"/>
      <c r="H5" s="21"/>
      <c r="I5" s="3"/>
      <c r="K5" s="3"/>
      <c r="L5" s="3"/>
      <c r="M5" s="3"/>
    </row>
    <row r="6" spans="1:13" ht="24">
      <c r="A6" s="88"/>
      <c r="B6" s="58" t="s">
        <v>205</v>
      </c>
      <c r="C6" s="60">
        <v>10.2</v>
      </c>
      <c r="D6" s="59"/>
      <c r="E6" s="60"/>
      <c r="F6" s="60"/>
      <c r="G6" s="60"/>
      <c r="H6" s="60">
        <f>SUM(C6:G6)</f>
        <v>10.2</v>
      </c>
      <c r="I6" s="3"/>
      <c r="K6" s="3"/>
      <c r="L6" s="3"/>
      <c r="M6" s="3"/>
    </row>
    <row r="7" spans="1:13" ht="27" customHeight="1">
      <c r="A7" s="88"/>
      <c r="B7" s="58" t="s">
        <v>174</v>
      </c>
      <c r="C7" s="59"/>
      <c r="D7" s="59">
        <v>135</v>
      </c>
      <c r="E7" s="59"/>
      <c r="F7" s="59"/>
      <c r="G7" s="59"/>
      <c r="H7" s="59">
        <f>SUM(C7:G7)</f>
        <v>135</v>
      </c>
      <c r="I7" s="3"/>
      <c r="J7" s="3"/>
      <c r="K7" s="3"/>
      <c r="L7" s="3"/>
      <c r="M7" s="3"/>
    </row>
    <row r="8" spans="1:13" ht="36">
      <c r="A8" s="92" t="s">
        <v>61</v>
      </c>
      <c r="B8" s="67" t="s">
        <v>226</v>
      </c>
      <c r="C8" s="59"/>
      <c r="D8" s="59">
        <v>25</v>
      </c>
      <c r="E8" s="59"/>
      <c r="F8" s="59"/>
      <c r="G8" s="59"/>
      <c r="H8" s="59">
        <f>SUM(C8:G8)</f>
        <v>25</v>
      </c>
      <c r="I8" s="3"/>
      <c r="J8" s="3"/>
      <c r="K8" s="3"/>
      <c r="L8" s="3"/>
      <c r="M8" s="3"/>
    </row>
    <row r="9" spans="1:13" ht="12">
      <c r="A9" s="93"/>
      <c r="B9" s="67" t="s">
        <v>134</v>
      </c>
      <c r="C9" s="59"/>
      <c r="D9" s="59">
        <v>10</v>
      </c>
      <c r="E9" s="59"/>
      <c r="F9" s="59"/>
      <c r="G9" s="59"/>
      <c r="H9" s="59">
        <f>SUM(C9:G9)</f>
        <v>10</v>
      </c>
      <c r="I9" s="3"/>
      <c r="J9" s="3"/>
      <c r="K9" s="3"/>
      <c r="L9" s="3"/>
      <c r="M9" s="3"/>
    </row>
    <row r="10" spans="1:11" ht="24">
      <c r="A10" s="93"/>
      <c r="B10" s="9" t="s">
        <v>135</v>
      </c>
      <c r="C10" s="21"/>
      <c r="D10" s="21"/>
      <c r="E10" s="21"/>
      <c r="F10" s="21"/>
      <c r="G10" s="21"/>
      <c r="H10" s="21"/>
      <c r="I10" s="3"/>
      <c r="J10" s="3"/>
      <c r="K10" s="3"/>
    </row>
    <row r="11" spans="1:11" ht="24">
      <c r="A11" s="94"/>
      <c r="B11" s="9" t="s">
        <v>156</v>
      </c>
      <c r="C11" s="42"/>
      <c r="D11" s="21"/>
      <c r="E11" s="21"/>
      <c r="F11" s="21"/>
      <c r="G11" s="21"/>
      <c r="H11" s="21"/>
      <c r="I11" s="31"/>
      <c r="J11" s="3"/>
      <c r="K11" s="3"/>
    </row>
    <row r="12" spans="1:11" ht="13.5">
      <c r="A12" s="92" t="s">
        <v>62</v>
      </c>
      <c r="B12" s="9" t="s">
        <v>233</v>
      </c>
      <c r="C12" s="21"/>
      <c r="D12" s="21"/>
      <c r="E12" s="21"/>
      <c r="F12" s="21"/>
      <c r="G12" s="21"/>
      <c r="H12" s="21"/>
      <c r="I12" s="3"/>
      <c r="J12" s="3"/>
      <c r="K12" s="3"/>
    </row>
    <row r="13" spans="1:11" ht="24">
      <c r="A13" s="93"/>
      <c r="B13" s="9" t="s">
        <v>110</v>
      </c>
      <c r="C13" s="21"/>
      <c r="D13" s="21"/>
      <c r="E13" s="21"/>
      <c r="F13" s="21"/>
      <c r="G13" s="21"/>
      <c r="H13" s="21"/>
      <c r="I13" s="3"/>
      <c r="J13" s="3"/>
      <c r="K13" s="3"/>
    </row>
    <row r="14" spans="1:11" ht="12">
      <c r="A14" s="93"/>
      <c r="B14" s="9" t="s">
        <v>136</v>
      </c>
      <c r="C14" s="21"/>
      <c r="D14" s="21"/>
      <c r="E14" s="21"/>
      <c r="F14" s="21"/>
      <c r="G14" s="21"/>
      <c r="H14" s="21"/>
      <c r="I14" s="3"/>
      <c r="J14" s="3"/>
      <c r="K14" s="3"/>
    </row>
    <row r="15" spans="1:11" ht="13.5">
      <c r="A15" s="94"/>
      <c r="B15" s="9" t="s">
        <v>234</v>
      </c>
      <c r="C15" s="21"/>
      <c r="D15" s="21"/>
      <c r="E15" s="21"/>
      <c r="F15" s="21"/>
      <c r="G15" s="21"/>
      <c r="H15" s="21"/>
      <c r="I15" s="3"/>
      <c r="J15" s="3"/>
      <c r="K15" s="3"/>
    </row>
    <row r="16" spans="1:11" ht="12">
      <c r="A16" s="88" t="s">
        <v>111</v>
      </c>
      <c r="B16" s="34" t="s">
        <v>109</v>
      </c>
      <c r="C16" s="21"/>
      <c r="D16" s="21"/>
      <c r="E16" s="43"/>
      <c r="F16" s="21"/>
      <c r="G16" s="21"/>
      <c r="H16" s="21"/>
      <c r="I16" s="3"/>
      <c r="J16" s="3"/>
      <c r="K16" s="3"/>
    </row>
    <row r="17" spans="1:11" ht="12">
      <c r="A17" s="88"/>
      <c r="B17" s="9" t="s">
        <v>155</v>
      </c>
      <c r="C17" s="21"/>
      <c r="D17" s="21"/>
      <c r="E17" s="43"/>
      <c r="F17" s="21"/>
      <c r="G17" s="21"/>
      <c r="H17" s="21"/>
      <c r="I17" s="3"/>
      <c r="J17" s="3"/>
      <c r="K17" s="3"/>
    </row>
    <row r="18" spans="1:11" ht="12">
      <c r="A18" s="88"/>
      <c r="B18" s="9" t="s">
        <v>157</v>
      </c>
      <c r="C18" s="21"/>
      <c r="D18" s="21"/>
      <c r="E18" s="43"/>
      <c r="F18" s="21"/>
      <c r="G18" s="21"/>
      <c r="H18" s="21"/>
      <c r="I18" s="3"/>
      <c r="J18" s="3"/>
      <c r="K18" s="3"/>
    </row>
    <row r="19" spans="1:11" ht="36">
      <c r="A19" s="92" t="s">
        <v>112</v>
      </c>
      <c r="B19" s="67" t="s">
        <v>226</v>
      </c>
      <c r="C19" s="59"/>
      <c r="D19" s="59">
        <v>25</v>
      </c>
      <c r="E19" s="68"/>
      <c r="F19" s="59"/>
      <c r="G19" s="59"/>
      <c r="H19" s="59">
        <f>SUM(C19:G19)</f>
        <v>25</v>
      </c>
      <c r="I19" s="3"/>
      <c r="J19" s="3"/>
      <c r="K19" s="3"/>
    </row>
    <row r="20" spans="1:11" ht="12">
      <c r="A20" s="94"/>
      <c r="B20" s="67" t="s">
        <v>134</v>
      </c>
      <c r="C20" s="59"/>
      <c r="D20" s="59">
        <v>10</v>
      </c>
      <c r="E20" s="59"/>
      <c r="F20" s="68"/>
      <c r="G20" s="68"/>
      <c r="H20" s="59">
        <f>SUM(C20:G20)</f>
        <v>10</v>
      </c>
      <c r="I20" s="3"/>
      <c r="J20" s="3"/>
      <c r="K20" s="3"/>
    </row>
    <row r="21" spans="1:11" s="4" customFormat="1" ht="12">
      <c r="A21" s="103" t="s">
        <v>71</v>
      </c>
      <c r="B21" s="104"/>
      <c r="C21" s="62">
        <f>SUM(C2:C20)</f>
        <v>10.2</v>
      </c>
      <c r="D21" s="63">
        <f>SUM(D7:D20)</f>
        <v>205</v>
      </c>
      <c r="E21" s="63">
        <f>SUM(E7:E20)</f>
        <v>0</v>
      </c>
      <c r="F21" s="63">
        <f>SUM(F7:F20)</f>
        <v>0</v>
      </c>
      <c r="G21" s="63">
        <f>SUM(G7:G20)</f>
        <v>0</v>
      </c>
      <c r="H21" s="62">
        <f>SUM(H6:H20)</f>
        <v>215.2</v>
      </c>
      <c r="I21" s="26"/>
      <c r="J21" s="1"/>
      <c r="K21" s="1"/>
    </row>
    <row r="22" spans="1:9" ht="12">
      <c r="A22" s="89" t="s">
        <v>83</v>
      </c>
      <c r="B22" s="89"/>
      <c r="C22" s="20"/>
      <c r="D22" s="20"/>
      <c r="E22" s="20"/>
      <c r="F22" s="20"/>
      <c r="G22" s="20"/>
      <c r="H22" s="20"/>
      <c r="I22" s="14"/>
    </row>
    <row r="23" spans="1:8" ht="12">
      <c r="A23" s="90" t="s">
        <v>84</v>
      </c>
      <c r="B23" s="90"/>
      <c r="C23" s="59">
        <v>0</v>
      </c>
      <c r="D23" s="59">
        <f>D21</f>
        <v>205</v>
      </c>
      <c r="E23" s="59">
        <f>E21</f>
        <v>0</v>
      </c>
      <c r="F23" s="59">
        <f>F21</f>
        <v>0</v>
      </c>
      <c r="G23" s="59">
        <f>G21</f>
        <v>0</v>
      </c>
      <c r="H23" s="60">
        <f>SUM(C23:G23)</f>
        <v>205</v>
      </c>
    </row>
    <row r="24" spans="1:8" ht="12">
      <c r="A24" s="90" t="s">
        <v>85</v>
      </c>
      <c r="B24" s="90"/>
      <c r="C24" s="59"/>
      <c r="D24" s="59"/>
      <c r="E24" s="59"/>
      <c r="F24" s="59"/>
      <c r="G24" s="59"/>
      <c r="H24" s="59"/>
    </row>
    <row r="25" spans="1:8" ht="12.75">
      <c r="A25" s="87" t="s">
        <v>244</v>
      </c>
      <c r="B25" s="87"/>
      <c r="C25" s="73"/>
      <c r="D25" s="73"/>
      <c r="E25" s="73"/>
      <c r="F25" s="73"/>
      <c r="G25" s="73"/>
      <c r="H25" s="73"/>
    </row>
    <row r="26" spans="1:8" ht="12.75">
      <c r="A26" s="87" t="s">
        <v>195</v>
      </c>
      <c r="B26" s="87"/>
      <c r="C26" s="69">
        <f>C6</f>
        <v>10.2</v>
      </c>
      <c r="D26" s="73"/>
      <c r="E26" s="73"/>
      <c r="F26" s="73"/>
      <c r="G26" s="73"/>
      <c r="H26" s="73"/>
    </row>
    <row r="27" spans="1:8" ht="12.75">
      <c r="A27" s="87" t="s">
        <v>246</v>
      </c>
      <c r="B27" s="87"/>
      <c r="C27" s="73"/>
      <c r="D27" s="73"/>
      <c r="E27" s="73"/>
      <c r="F27" s="73"/>
      <c r="G27" s="73"/>
      <c r="H27" s="73"/>
    </row>
  </sheetData>
  <sheetProtection/>
  <mergeCells count="13">
    <mergeCell ref="A26:B26"/>
    <mergeCell ref="A27:B27"/>
    <mergeCell ref="A23:B23"/>
    <mergeCell ref="A24:B24"/>
    <mergeCell ref="A16:A18"/>
    <mergeCell ref="A21:B21"/>
    <mergeCell ref="A25:B25"/>
    <mergeCell ref="A2:A4"/>
    <mergeCell ref="A22:B22"/>
    <mergeCell ref="A5:A7"/>
    <mergeCell ref="A12:A15"/>
    <mergeCell ref="A19:A20"/>
    <mergeCell ref="A8:A11"/>
  </mergeCells>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6"/>
  <sheetViews>
    <sheetView zoomScalePageLayoutView="0" workbookViewId="0" topLeftCell="A16">
      <selection activeCell="B38" sqref="B38"/>
    </sheetView>
  </sheetViews>
  <sheetFormatPr defaultColWidth="11.421875" defaultRowHeight="12.75"/>
  <cols>
    <col min="1" max="1" width="20.28125" style="5" customWidth="1"/>
    <col min="2" max="2" width="100.7109375" style="5" customWidth="1"/>
    <col min="3" max="3" width="5.57421875" style="5" customWidth="1"/>
    <col min="4" max="4" width="5.7109375" style="5" customWidth="1"/>
    <col min="5" max="5" width="6.140625" style="5" customWidth="1"/>
    <col min="6" max="6" width="6.421875" style="5" customWidth="1"/>
    <col min="7" max="7" width="6.00390625" style="5" customWidth="1"/>
    <col min="8" max="8" width="6.421875" style="5" bestFit="1" customWidth="1"/>
    <col min="9" max="16384" width="11.421875" style="5" customWidth="1"/>
  </cols>
  <sheetData>
    <row r="1" spans="1:9" s="4" customFormat="1" ht="24">
      <c r="A1" s="24" t="s">
        <v>66</v>
      </c>
      <c r="B1" s="24" t="s">
        <v>67</v>
      </c>
      <c r="C1" s="53" t="s">
        <v>91</v>
      </c>
      <c r="D1" s="53" t="s">
        <v>185</v>
      </c>
      <c r="E1" s="53" t="s">
        <v>186</v>
      </c>
      <c r="F1" s="53" t="s">
        <v>237</v>
      </c>
      <c r="G1" s="53" t="s">
        <v>238</v>
      </c>
      <c r="H1" s="54" t="s">
        <v>175</v>
      </c>
      <c r="I1" s="3"/>
    </row>
    <row r="2" spans="1:9" s="4" customFormat="1" ht="36">
      <c r="A2" s="107" t="s">
        <v>113</v>
      </c>
      <c r="B2" s="13" t="s">
        <v>137</v>
      </c>
      <c r="C2" s="17">
        <f>6*40*0.02</f>
        <v>4.8</v>
      </c>
      <c r="D2" s="22"/>
      <c r="E2" s="22"/>
      <c r="F2" s="22"/>
      <c r="G2" s="22"/>
      <c r="H2" s="16">
        <f>SUM(C2:G2)</f>
        <v>4.8</v>
      </c>
      <c r="I2" s="3"/>
    </row>
    <row r="3" spans="1:9" s="4" customFormat="1" ht="36">
      <c r="A3" s="108"/>
      <c r="B3" s="13" t="s">
        <v>138</v>
      </c>
      <c r="C3" s="17">
        <f>2*16+6*16*6+0.1*(6*16+8)</f>
        <v>618.4</v>
      </c>
      <c r="D3" s="17">
        <f>0.1*(6*16+8)</f>
        <v>10.4</v>
      </c>
      <c r="E3" s="17">
        <f>0.1*(6*16+8)</f>
        <v>10.4</v>
      </c>
      <c r="F3" s="17">
        <f>0.1*(6*16+8)</f>
        <v>10.4</v>
      </c>
      <c r="G3" s="17">
        <f>0.1*(6*16+8)</f>
        <v>10.4</v>
      </c>
      <c r="H3" s="16">
        <f>SUM(C3:G3)</f>
        <v>659.9999999999999</v>
      </c>
      <c r="I3" s="3"/>
    </row>
    <row r="4" spans="1:9" s="4" customFormat="1" ht="36">
      <c r="A4" s="108"/>
      <c r="B4" s="13" t="s">
        <v>139</v>
      </c>
      <c r="C4" s="17">
        <v>2.88</v>
      </c>
      <c r="D4" s="22"/>
      <c r="E4" s="22"/>
      <c r="F4" s="22"/>
      <c r="G4" s="22"/>
      <c r="H4" s="16">
        <f>SUM(C4:G4)</f>
        <v>2.88</v>
      </c>
      <c r="I4" s="3"/>
    </row>
    <row r="5" spans="1:9" s="4" customFormat="1" ht="24">
      <c r="A5" s="109"/>
      <c r="B5" s="48" t="s">
        <v>8</v>
      </c>
      <c r="C5" s="22"/>
      <c r="D5" s="22"/>
      <c r="E5" s="22"/>
      <c r="F5" s="22"/>
      <c r="G5" s="22"/>
      <c r="H5" s="16"/>
      <c r="I5" s="3"/>
    </row>
    <row r="6" spans="1:9" ht="24">
      <c r="A6" s="96" t="s">
        <v>9</v>
      </c>
      <c r="B6" s="39" t="s">
        <v>14</v>
      </c>
      <c r="C6" s="17"/>
      <c r="D6" s="17"/>
      <c r="E6" s="17"/>
      <c r="F6" s="17"/>
      <c r="G6" s="17"/>
      <c r="H6" s="16"/>
      <c r="I6" s="3"/>
    </row>
    <row r="7" spans="1:9" ht="24">
      <c r="A7" s="96"/>
      <c r="B7" s="39" t="s">
        <v>12</v>
      </c>
      <c r="C7" s="17"/>
      <c r="D7" s="17">
        <v>15.56</v>
      </c>
      <c r="E7" s="17"/>
      <c r="F7" s="17"/>
      <c r="G7" s="17"/>
      <c r="H7" s="16">
        <f>SUM(C7:G7)</f>
        <v>15.56</v>
      </c>
      <c r="I7" s="3"/>
    </row>
    <row r="8" spans="1:9" ht="24">
      <c r="A8" s="96"/>
      <c r="B8" s="39" t="s">
        <v>10</v>
      </c>
      <c r="C8" s="17"/>
      <c r="D8" s="17"/>
      <c r="E8" s="17"/>
      <c r="F8" s="17"/>
      <c r="G8" s="17"/>
      <c r="H8" s="16"/>
      <c r="I8" s="3"/>
    </row>
    <row r="9" spans="1:9" ht="24">
      <c r="A9" s="96"/>
      <c r="B9" s="39" t="s">
        <v>158</v>
      </c>
      <c r="C9" s="49"/>
      <c r="D9" s="17"/>
      <c r="E9" s="17"/>
      <c r="F9" s="17"/>
      <c r="G9" s="17"/>
      <c r="H9" s="16"/>
      <c r="I9" s="3"/>
    </row>
    <row r="10" spans="1:9" ht="24">
      <c r="A10" s="96" t="s">
        <v>114</v>
      </c>
      <c r="B10" s="39" t="s">
        <v>11</v>
      </c>
      <c r="C10" s="17"/>
      <c r="D10" s="17">
        <f>D7</f>
        <v>15.56</v>
      </c>
      <c r="E10" s="17"/>
      <c r="F10" s="17"/>
      <c r="G10" s="17"/>
      <c r="H10" s="16">
        <f>SUM(C10:G10)</f>
        <v>15.56</v>
      </c>
      <c r="I10" s="3"/>
    </row>
    <row r="11" spans="1:9" ht="24">
      <c r="A11" s="96"/>
      <c r="B11" s="39" t="s">
        <v>13</v>
      </c>
      <c r="C11" s="17"/>
      <c r="D11" s="17"/>
      <c r="E11" s="17"/>
      <c r="F11" s="17"/>
      <c r="G11" s="17"/>
      <c r="H11" s="16"/>
      <c r="I11" s="3"/>
    </row>
    <row r="12" spans="1:9" ht="24">
      <c r="A12" s="96"/>
      <c r="B12" s="39" t="s">
        <v>160</v>
      </c>
      <c r="C12" s="17"/>
      <c r="D12" s="17"/>
      <c r="E12" s="17"/>
      <c r="F12" s="17"/>
      <c r="G12" s="17"/>
      <c r="H12" s="16"/>
      <c r="I12" s="3"/>
    </row>
    <row r="13" spans="1:9" ht="24">
      <c r="A13" s="96"/>
      <c r="B13" s="39" t="s">
        <v>15</v>
      </c>
      <c r="C13" s="17"/>
      <c r="D13" s="17"/>
      <c r="E13" s="17"/>
      <c r="F13" s="49"/>
      <c r="G13" s="17"/>
      <c r="H13" s="16"/>
      <c r="I13" s="3"/>
    </row>
    <row r="14" spans="1:9" ht="57.75" customHeight="1">
      <c r="A14" s="12" t="s">
        <v>115</v>
      </c>
      <c r="B14" s="39" t="s">
        <v>16</v>
      </c>
      <c r="C14" s="17"/>
      <c r="D14" s="17"/>
      <c r="E14" s="17"/>
      <c r="F14" s="17"/>
      <c r="G14" s="17"/>
      <c r="H14" s="16"/>
      <c r="I14" s="3"/>
    </row>
    <row r="15" spans="1:9" ht="24">
      <c r="A15" s="110" t="s">
        <v>116</v>
      </c>
      <c r="B15" s="39" t="s">
        <v>140</v>
      </c>
      <c r="C15" s="17">
        <v>10</v>
      </c>
      <c r="D15" s="17">
        <v>10</v>
      </c>
      <c r="E15" s="17">
        <v>10</v>
      </c>
      <c r="F15" s="17">
        <v>10</v>
      </c>
      <c r="G15" s="17">
        <v>10</v>
      </c>
      <c r="H15" s="16">
        <f>SUM(C15:G15)</f>
        <v>50</v>
      </c>
      <c r="I15" s="3"/>
    </row>
    <row r="16" spans="1:9" ht="12">
      <c r="A16" s="111"/>
      <c r="B16" s="39" t="s">
        <v>17</v>
      </c>
      <c r="C16" s="17"/>
      <c r="D16" s="17">
        <v>11.5</v>
      </c>
      <c r="E16" s="17">
        <v>11.5</v>
      </c>
      <c r="F16" s="17">
        <v>11.5</v>
      </c>
      <c r="G16" s="17">
        <v>11.5</v>
      </c>
      <c r="H16" s="16">
        <f>SUM(C16:G16)</f>
        <v>46</v>
      </c>
      <c r="I16" s="3"/>
    </row>
    <row r="17" spans="1:9" ht="36">
      <c r="A17" s="111"/>
      <c r="B17" s="39" t="s">
        <v>18</v>
      </c>
      <c r="C17" s="17"/>
      <c r="D17" s="17"/>
      <c r="E17" s="17"/>
      <c r="F17" s="17"/>
      <c r="G17" s="17"/>
      <c r="H17" s="16"/>
      <c r="I17" s="3"/>
    </row>
    <row r="18" spans="1:9" ht="48">
      <c r="A18" s="50" t="s">
        <v>173</v>
      </c>
      <c r="B18" s="39" t="s">
        <v>179</v>
      </c>
      <c r="C18" s="17"/>
      <c r="D18" s="17"/>
      <c r="E18" s="17">
        <v>150</v>
      </c>
      <c r="F18" s="17"/>
      <c r="G18" s="17"/>
      <c r="H18" s="16">
        <f>E18</f>
        <v>150</v>
      </c>
      <c r="I18" s="3"/>
    </row>
    <row r="19" spans="1:9" ht="36">
      <c r="A19" s="12" t="s">
        <v>117</v>
      </c>
      <c r="B19" s="39" t="s">
        <v>159</v>
      </c>
      <c r="C19" s="17"/>
      <c r="D19" s="17"/>
      <c r="E19" s="17"/>
      <c r="F19" s="17"/>
      <c r="G19" s="17"/>
      <c r="H19" s="16"/>
      <c r="I19" s="3"/>
    </row>
    <row r="20" spans="1:9" s="4" customFormat="1" ht="12">
      <c r="A20" s="101" t="s">
        <v>68</v>
      </c>
      <c r="B20" s="102"/>
      <c r="C20" s="15">
        <f>SUM(C2:C19)</f>
        <v>636.0799999999999</v>
      </c>
      <c r="D20" s="15">
        <f>SUM(D2:D19)</f>
        <v>63.02</v>
      </c>
      <c r="E20" s="15">
        <f>SUM(E2:E19)</f>
        <v>181.9</v>
      </c>
      <c r="F20" s="15">
        <f>SUM(F2:F19)</f>
        <v>31.9</v>
      </c>
      <c r="G20" s="15">
        <f>SUM(G2:G19)</f>
        <v>31.9</v>
      </c>
      <c r="H20" s="15">
        <f>SUM(C20:G20)</f>
        <v>944.7999999999998</v>
      </c>
      <c r="I20" s="26"/>
    </row>
    <row r="21" spans="1:8" ht="12">
      <c r="A21" s="112" t="s">
        <v>83</v>
      </c>
      <c r="B21" s="113"/>
      <c r="C21" s="10"/>
      <c r="D21" s="10"/>
      <c r="E21" s="10"/>
      <c r="F21" s="10"/>
      <c r="G21" s="10"/>
      <c r="H21" s="10"/>
    </row>
    <row r="22" spans="1:8" ht="12">
      <c r="A22" s="105" t="s">
        <v>84</v>
      </c>
      <c r="B22" s="106"/>
      <c r="C22" s="74"/>
      <c r="D22" s="74"/>
      <c r="E22" s="74"/>
      <c r="F22" s="74"/>
      <c r="G22" s="74"/>
      <c r="H22" s="76"/>
    </row>
    <row r="23" spans="1:8" ht="12">
      <c r="A23" s="105" t="s">
        <v>85</v>
      </c>
      <c r="B23" s="106"/>
      <c r="C23" s="74"/>
      <c r="D23" s="74"/>
      <c r="E23" s="74"/>
      <c r="F23" s="74"/>
      <c r="G23" s="74"/>
      <c r="H23" s="74"/>
    </row>
    <row r="24" spans="1:8" ht="12.75">
      <c r="A24" s="87" t="s">
        <v>244</v>
      </c>
      <c r="B24" s="87"/>
      <c r="C24" s="30"/>
      <c r="D24" s="30"/>
      <c r="E24" s="30"/>
      <c r="F24" s="30"/>
      <c r="G24" s="30"/>
      <c r="H24" s="30"/>
    </row>
    <row r="25" spans="1:8" ht="12.75">
      <c r="A25" s="87" t="s">
        <v>195</v>
      </c>
      <c r="B25" s="87"/>
      <c r="C25" s="30"/>
      <c r="D25" s="30"/>
      <c r="E25" s="30"/>
      <c r="F25" s="30"/>
      <c r="G25" s="30"/>
      <c r="H25" s="30"/>
    </row>
    <row r="26" spans="1:8" ht="12.75">
      <c r="A26" s="87" t="s">
        <v>246</v>
      </c>
      <c r="B26" s="87"/>
      <c r="C26" s="30"/>
      <c r="D26" s="30"/>
      <c r="E26" s="30"/>
      <c r="F26" s="30"/>
      <c r="G26" s="30"/>
      <c r="H26" s="30"/>
    </row>
  </sheetData>
  <sheetProtection/>
  <mergeCells count="11">
    <mergeCell ref="A2:A5"/>
    <mergeCell ref="A6:A9"/>
    <mergeCell ref="A10:A13"/>
    <mergeCell ref="A15:A17"/>
    <mergeCell ref="A21:B21"/>
    <mergeCell ref="A22:B22"/>
    <mergeCell ref="A23:B23"/>
    <mergeCell ref="A20:B20"/>
    <mergeCell ref="A24:B24"/>
    <mergeCell ref="A25:B25"/>
    <mergeCell ref="A26:B26"/>
  </mergeCells>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J34"/>
  <sheetViews>
    <sheetView zoomScalePageLayoutView="0" workbookViewId="0" topLeftCell="A23">
      <selection activeCell="B46" sqref="B46"/>
    </sheetView>
  </sheetViews>
  <sheetFormatPr defaultColWidth="11.421875" defaultRowHeight="12.75"/>
  <cols>
    <col min="1" max="1" width="19.140625" style="5" customWidth="1"/>
    <col min="2" max="2" width="100.7109375" style="5" customWidth="1"/>
    <col min="3" max="3" width="5.57421875" style="5" customWidth="1"/>
    <col min="4" max="4" width="5.7109375" style="5" customWidth="1"/>
    <col min="5" max="5" width="6.140625" style="5" customWidth="1"/>
    <col min="6" max="6" width="6.421875" style="5" customWidth="1"/>
    <col min="7" max="7" width="6.00390625" style="5" customWidth="1"/>
    <col min="8" max="8" width="6.421875" style="5" bestFit="1" customWidth="1"/>
    <col min="9" max="16384" width="11.421875" style="5" customWidth="1"/>
  </cols>
  <sheetData>
    <row r="1" spans="1:9" s="4" customFormat="1" ht="24">
      <c r="A1" s="7" t="s">
        <v>66</v>
      </c>
      <c r="B1" s="7" t="s">
        <v>67</v>
      </c>
      <c r="C1" s="53" t="s">
        <v>91</v>
      </c>
      <c r="D1" s="53" t="s">
        <v>185</v>
      </c>
      <c r="E1" s="53" t="s">
        <v>186</v>
      </c>
      <c r="F1" s="53" t="s">
        <v>237</v>
      </c>
      <c r="G1" s="53" t="s">
        <v>238</v>
      </c>
      <c r="H1" s="54" t="s">
        <v>175</v>
      </c>
      <c r="I1" s="3"/>
    </row>
    <row r="2" spans="1:9" s="4" customFormat="1" ht="12.75">
      <c r="A2" s="114" t="s">
        <v>7</v>
      </c>
      <c r="B2" s="29" t="s">
        <v>29</v>
      </c>
      <c r="C2" s="17"/>
      <c r="D2" s="22"/>
      <c r="E2" s="22"/>
      <c r="F2" s="22"/>
      <c r="G2" s="22"/>
      <c r="H2" s="17"/>
      <c r="I2" s="3"/>
    </row>
    <row r="3" spans="1:9" s="4" customFormat="1" ht="12.75">
      <c r="A3" s="114"/>
      <c r="B3" s="70" t="s">
        <v>215</v>
      </c>
      <c r="C3" s="60"/>
      <c r="D3" s="60">
        <v>45</v>
      </c>
      <c r="E3" s="62"/>
      <c r="F3" s="62"/>
      <c r="G3" s="62"/>
      <c r="H3" s="60">
        <f>SUM(C3:G3)</f>
        <v>45</v>
      </c>
      <c r="I3" s="3"/>
    </row>
    <row r="4" spans="1:9" s="4" customFormat="1" ht="28.5" customHeight="1">
      <c r="A4" s="114"/>
      <c r="B4" s="29" t="s">
        <v>33</v>
      </c>
      <c r="C4" s="17"/>
      <c r="D4" s="17"/>
      <c r="E4" s="17"/>
      <c r="F4" s="17"/>
      <c r="G4" s="17"/>
      <c r="H4" s="17"/>
      <c r="I4" s="3"/>
    </row>
    <row r="5" spans="1:9" s="4" customFormat="1" ht="40.5" customHeight="1">
      <c r="A5" s="114"/>
      <c r="B5" s="29" t="s">
        <v>119</v>
      </c>
      <c r="C5" s="17">
        <v>50</v>
      </c>
      <c r="D5" s="22"/>
      <c r="E5" s="22"/>
      <c r="F5" s="22"/>
      <c r="G5" s="22"/>
      <c r="H5" s="17">
        <f aca="true" t="shared" si="0" ref="H5:H28">SUM(C5:G5)</f>
        <v>50</v>
      </c>
      <c r="I5" s="3"/>
    </row>
    <row r="6" spans="1:9" s="4" customFormat="1" ht="39" customHeight="1">
      <c r="A6" s="114"/>
      <c r="B6" s="29" t="s">
        <v>143</v>
      </c>
      <c r="C6" s="17">
        <v>200</v>
      </c>
      <c r="D6" s="22"/>
      <c r="E6" s="22"/>
      <c r="F6" s="22"/>
      <c r="G6" s="22"/>
      <c r="H6" s="17">
        <f t="shared" si="0"/>
        <v>200</v>
      </c>
      <c r="I6" s="3"/>
    </row>
    <row r="7" spans="1:9" ht="25.5">
      <c r="A7" s="114"/>
      <c r="B7" s="29" t="s">
        <v>32</v>
      </c>
      <c r="C7" s="17"/>
      <c r="D7" s="17"/>
      <c r="E7" s="17"/>
      <c r="F7" s="17"/>
      <c r="G7" s="17"/>
      <c r="H7" s="17"/>
      <c r="I7" s="3"/>
    </row>
    <row r="8" spans="1:9" ht="42" customHeight="1">
      <c r="A8" s="114"/>
      <c r="B8" s="29" t="s">
        <v>120</v>
      </c>
      <c r="C8" s="17"/>
      <c r="D8" s="17"/>
      <c r="E8" s="17"/>
      <c r="F8" s="17"/>
      <c r="G8" s="17"/>
      <c r="H8" s="17"/>
      <c r="I8" s="3"/>
    </row>
    <row r="9" spans="1:9" ht="38.25">
      <c r="A9" s="114"/>
      <c r="B9" s="29" t="s">
        <v>35</v>
      </c>
      <c r="C9" s="17"/>
      <c r="D9" s="17">
        <v>42</v>
      </c>
      <c r="E9" s="17"/>
      <c r="F9" s="17"/>
      <c r="G9" s="17">
        <v>42</v>
      </c>
      <c r="H9" s="17">
        <f t="shared" si="0"/>
        <v>84</v>
      </c>
      <c r="I9" s="3"/>
    </row>
    <row r="10" spans="1:9" ht="25.5">
      <c r="A10" s="114"/>
      <c r="B10" s="29" t="s">
        <v>121</v>
      </c>
      <c r="C10" s="51"/>
      <c r="D10" s="17"/>
      <c r="E10" s="17"/>
      <c r="F10" s="17"/>
      <c r="G10" s="17"/>
      <c r="H10" s="17"/>
      <c r="I10" s="3"/>
    </row>
    <row r="11" spans="1:9" ht="12.75">
      <c r="A11" s="114"/>
      <c r="B11" s="29" t="s">
        <v>34</v>
      </c>
      <c r="C11" s="17"/>
      <c r="D11" s="17"/>
      <c r="E11" s="17"/>
      <c r="F11" s="17"/>
      <c r="G11" s="17"/>
      <c r="H11" s="17"/>
      <c r="I11" s="3"/>
    </row>
    <row r="12" spans="1:9" ht="38.25">
      <c r="A12" s="114"/>
      <c r="B12" s="29" t="s">
        <v>40</v>
      </c>
      <c r="C12" s="17"/>
      <c r="D12" s="17">
        <v>42</v>
      </c>
      <c r="E12" s="17"/>
      <c r="F12" s="17"/>
      <c r="G12" s="17">
        <v>42</v>
      </c>
      <c r="H12" s="17">
        <f t="shared" si="0"/>
        <v>84</v>
      </c>
      <c r="I12" s="3"/>
    </row>
    <row r="13" spans="1:9" ht="25.5">
      <c r="A13" s="114"/>
      <c r="B13" s="29" t="s">
        <v>141</v>
      </c>
      <c r="C13" s="17"/>
      <c r="D13" s="17">
        <v>2</v>
      </c>
      <c r="E13" s="17"/>
      <c r="F13" s="17"/>
      <c r="G13" s="17">
        <f>D13</f>
        <v>2</v>
      </c>
      <c r="H13" s="17">
        <f t="shared" si="0"/>
        <v>4</v>
      </c>
      <c r="I13" s="3"/>
    </row>
    <row r="14" spans="1:9" ht="25.5">
      <c r="A14" s="114"/>
      <c r="B14" s="29" t="s">
        <v>36</v>
      </c>
      <c r="C14" s="17"/>
      <c r="D14" s="17"/>
      <c r="E14" s="52"/>
      <c r="F14" s="17"/>
      <c r="G14" s="17"/>
      <c r="H14" s="17"/>
      <c r="I14" s="3"/>
    </row>
    <row r="15" spans="1:9" ht="54.75" customHeight="1">
      <c r="A15" s="114" t="s">
        <v>6</v>
      </c>
      <c r="B15" s="71" t="s">
        <v>37</v>
      </c>
      <c r="C15" s="17">
        <v>50</v>
      </c>
      <c r="D15" s="17"/>
      <c r="E15" s="17"/>
      <c r="F15" s="17"/>
      <c r="G15" s="17"/>
      <c r="H15" s="17">
        <f t="shared" si="0"/>
        <v>50</v>
      </c>
      <c r="I15" s="3"/>
    </row>
    <row r="16" spans="1:9" ht="39" customHeight="1">
      <c r="A16" s="114"/>
      <c r="B16" s="71" t="s">
        <v>142</v>
      </c>
      <c r="C16" s="17">
        <v>40</v>
      </c>
      <c r="D16" s="17"/>
      <c r="E16" s="17"/>
      <c r="F16" s="17"/>
      <c r="G16" s="17"/>
      <c r="H16" s="17">
        <f t="shared" si="0"/>
        <v>40</v>
      </c>
      <c r="I16" s="3"/>
    </row>
    <row r="17" spans="1:9" ht="56.25" customHeight="1">
      <c r="A17" s="114"/>
      <c r="B17" s="71" t="s">
        <v>144</v>
      </c>
      <c r="C17" s="17"/>
      <c r="D17" s="17">
        <v>20</v>
      </c>
      <c r="E17" s="17"/>
      <c r="F17" s="17"/>
      <c r="G17" s="17"/>
      <c r="H17" s="17">
        <f t="shared" si="0"/>
        <v>20</v>
      </c>
      <c r="I17" s="3"/>
    </row>
    <row r="18" spans="1:9" ht="54" customHeight="1">
      <c r="A18" s="114"/>
      <c r="B18" s="71" t="s">
        <v>38</v>
      </c>
      <c r="C18" s="17"/>
      <c r="D18" s="17">
        <v>20</v>
      </c>
      <c r="E18" s="17"/>
      <c r="F18" s="17"/>
      <c r="G18" s="17"/>
      <c r="H18" s="17">
        <f t="shared" si="0"/>
        <v>20</v>
      </c>
      <c r="I18" s="3"/>
    </row>
    <row r="19" spans="1:9" ht="44.25" customHeight="1">
      <c r="A19" s="114"/>
      <c r="B19" s="71" t="s">
        <v>39</v>
      </c>
      <c r="C19" s="17"/>
      <c r="D19" s="17">
        <v>20</v>
      </c>
      <c r="E19" s="17"/>
      <c r="F19" s="17"/>
      <c r="G19" s="17"/>
      <c r="H19" s="17">
        <f t="shared" si="0"/>
        <v>20</v>
      </c>
      <c r="I19" s="3"/>
    </row>
    <row r="20" spans="1:9" ht="25.5" customHeight="1">
      <c r="A20" s="114"/>
      <c r="B20" s="71" t="s">
        <v>30</v>
      </c>
      <c r="C20" s="17"/>
      <c r="D20" s="17"/>
      <c r="E20" s="17"/>
      <c r="F20" s="17"/>
      <c r="G20" s="17"/>
      <c r="H20" s="17"/>
      <c r="I20" s="3"/>
    </row>
    <row r="21" spans="1:9" ht="48" customHeight="1">
      <c r="A21" s="114"/>
      <c r="B21" s="71" t="s">
        <v>122</v>
      </c>
      <c r="C21" s="17"/>
      <c r="D21" s="17">
        <v>100</v>
      </c>
      <c r="E21" s="17"/>
      <c r="F21" s="17">
        <v>50</v>
      </c>
      <c r="G21" s="17"/>
      <c r="H21" s="17">
        <f t="shared" si="0"/>
        <v>150</v>
      </c>
      <c r="I21" s="3"/>
    </row>
    <row r="22" spans="1:9" ht="53.25" customHeight="1">
      <c r="A22" s="114"/>
      <c r="B22" s="71" t="s">
        <v>145</v>
      </c>
      <c r="C22" s="17"/>
      <c r="D22" s="17"/>
      <c r="E22" s="17">
        <v>300</v>
      </c>
      <c r="F22" s="17"/>
      <c r="G22" s="17"/>
      <c r="H22" s="17">
        <f t="shared" si="0"/>
        <v>300</v>
      </c>
      <c r="I22" s="3"/>
    </row>
    <row r="23" spans="1:9" ht="39" customHeight="1">
      <c r="A23" s="114"/>
      <c r="B23" s="29" t="s">
        <v>146</v>
      </c>
      <c r="C23" s="17"/>
      <c r="D23" s="17"/>
      <c r="E23" s="17">
        <v>2</v>
      </c>
      <c r="F23" s="17"/>
      <c r="G23" s="17"/>
      <c r="H23" s="17">
        <f t="shared" si="0"/>
        <v>2</v>
      </c>
      <c r="I23" s="3"/>
    </row>
    <row r="24" spans="1:9" ht="45.75" customHeight="1">
      <c r="A24" s="114" t="s">
        <v>2</v>
      </c>
      <c r="B24" s="72" t="s">
        <v>3</v>
      </c>
      <c r="C24" s="60"/>
      <c r="D24" s="60">
        <v>18</v>
      </c>
      <c r="E24" s="60"/>
      <c r="F24" s="60"/>
      <c r="G24" s="60"/>
      <c r="H24" s="60">
        <f t="shared" si="0"/>
        <v>18</v>
      </c>
      <c r="I24" s="3"/>
    </row>
    <row r="25" spans="1:9" ht="25.5">
      <c r="A25" s="114"/>
      <c r="B25" s="29" t="s">
        <v>4</v>
      </c>
      <c r="C25" s="17"/>
      <c r="D25" s="17"/>
      <c r="E25" s="17"/>
      <c r="F25" s="17"/>
      <c r="G25" s="17"/>
      <c r="H25" s="17"/>
      <c r="I25" s="3"/>
    </row>
    <row r="26" spans="1:9" ht="25.5">
      <c r="A26" s="115" t="s">
        <v>31</v>
      </c>
      <c r="B26" s="29" t="s">
        <v>0</v>
      </c>
      <c r="C26" s="17"/>
      <c r="D26" s="17"/>
      <c r="E26" s="17"/>
      <c r="F26" s="17"/>
      <c r="G26" s="17"/>
      <c r="H26" s="17"/>
      <c r="I26" s="3"/>
    </row>
    <row r="27" spans="1:9" ht="12.75">
      <c r="A27" s="115"/>
      <c r="B27" s="29" t="s">
        <v>1</v>
      </c>
      <c r="C27" s="17"/>
      <c r="D27" s="17"/>
      <c r="E27" s="17">
        <v>20</v>
      </c>
      <c r="F27" s="17"/>
      <c r="G27" s="17">
        <v>20</v>
      </c>
      <c r="H27" s="17">
        <f t="shared" si="0"/>
        <v>40</v>
      </c>
      <c r="I27" s="3"/>
    </row>
    <row r="28" spans="1:9" s="4" customFormat="1" ht="12">
      <c r="A28" s="91" t="s">
        <v>68</v>
      </c>
      <c r="B28" s="91"/>
      <c r="C28" s="62">
        <f>SUM(C2:C27)</f>
        <v>340</v>
      </c>
      <c r="D28" s="62">
        <f>SUM(D3:D27)</f>
        <v>309</v>
      </c>
      <c r="E28" s="62">
        <f>SUM(E2:E27)</f>
        <v>322</v>
      </c>
      <c r="F28" s="62">
        <f>SUM(F2:F27)</f>
        <v>50</v>
      </c>
      <c r="G28" s="62">
        <f>SUM(G2:G27)</f>
        <v>106</v>
      </c>
      <c r="H28" s="62">
        <f t="shared" si="0"/>
        <v>1127</v>
      </c>
      <c r="I28" s="26"/>
    </row>
    <row r="29" spans="1:8" ht="12">
      <c r="A29" s="89" t="s">
        <v>83</v>
      </c>
      <c r="B29" s="89"/>
      <c r="C29" s="10"/>
      <c r="D29" s="10"/>
      <c r="E29" s="10"/>
      <c r="F29" s="10"/>
      <c r="G29" s="10"/>
      <c r="H29" s="10"/>
    </row>
    <row r="30" spans="1:10" ht="12">
      <c r="A30" s="90" t="s">
        <v>84</v>
      </c>
      <c r="B30" s="90"/>
      <c r="C30" s="74"/>
      <c r="D30" s="74"/>
      <c r="E30" s="74"/>
      <c r="F30" s="74"/>
      <c r="G30" s="74"/>
      <c r="H30" s="76"/>
      <c r="J30" s="14"/>
    </row>
    <row r="31" spans="1:8" ht="12">
      <c r="A31" s="90" t="s">
        <v>85</v>
      </c>
      <c r="B31" s="90"/>
      <c r="C31" s="74"/>
      <c r="D31" s="74"/>
      <c r="E31" s="74"/>
      <c r="F31" s="74"/>
      <c r="G31" s="74"/>
      <c r="H31" s="74"/>
    </row>
    <row r="32" spans="1:8" ht="12.75">
      <c r="A32" s="87" t="s">
        <v>244</v>
      </c>
      <c r="B32" s="87"/>
      <c r="C32" s="30"/>
      <c r="D32" s="30"/>
      <c r="E32" s="30"/>
      <c r="F32" s="30"/>
      <c r="G32" s="30"/>
      <c r="H32" s="30"/>
    </row>
    <row r="33" spans="1:8" ht="12.75">
      <c r="A33" s="87" t="s">
        <v>195</v>
      </c>
      <c r="B33" s="87"/>
      <c r="C33" s="30"/>
      <c r="D33" s="30"/>
      <c r="E33" s="30"/>
      <c r="F33" s="30"/>
      <c r="G33" s="30"/>
      <c r="H33" s="30"/>
    </row>
    <row r="34" spans="1:8" ht="12.75">
      <c r="A34" s="87" t="s">
        <v>246</v>
      </c>
      <c r="B34" s="87"/>
      <c r="C34" s="30"/>
      <c r="D34" s="33">
        <f>D24+D3</f>
        <v>63</v>
      </c>
      <c r="E34" s="30"/>
      <c r="F34" s="30"/>
      <c r="G34" s="30"/>
      <c r="H34" s="30"/>
    </row>
  </sheetData>
  <sheetProtection/>
  <mergeCells count="11">
    <mergeCell ref="A29:B29"/>
    <mergeCell ref="A30:B30"/>
    <mergeCell ref="A32:B32"/>
    <mergeCell ref="A33:B33"/>
    <mergeCell ref="A34:B34"/>
    <mergeCell ref="A2:A14"/>
    <mergeCell ref="A15:A23"/>
    <mergeCell ref="A31:B31"/>
    <mergeCell ref="A26:A27"/>
    <mergeCell ref="A24:A25"/>
    <mergeCell ref="A28:B28"/>
  </mergeCells>
  <printOptions/>
  <pageMargins left="0.787401575" right="0.787401575" top="0.984251969" bottom="0.984251969" header="0.4921259845" footer="0.4921259845"/>
  <pageSetup horizontalDpi="600" verticalDpi="600" orientation="portrait" paperSize="9" r:id="rId1"/>
  <ignoredErrors>
    <ignoredError sqref="D2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ob17552</dc:creator>
  <cp:keywords/>
  <dc:description/>
  <cp:lastModifiedBy>Laurent Valiergue</cp:lastModifiedBy>
  <cp:lastPrinted>2013-05-23T14:34:32Z</cp:lastPrinted>
  <dcterms:created xsi:type="dcterms:W3CDTF">2011-01-06T14:22:14Z</dcterms:created>
  <dcterms:modified xsi:type="dcterms:W3CDTF">2013-05-23T14:49:36Z</dcterms:modified>
  <cp:category/>
  <cp:version/>
  <cp:contentType/>
  <cp:contentStatus/>
</cp:coreProperties>
</file>